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15" windowWidth="7095" windowHeight="4740" activeTab="1"/>
  </bookViews>
  <sheets>
    <sheet name="Binomial Likelihood" sheetId="1" r:id="rId1"/>
    <sheet name="Binomial w Link" sheetId="2" r:id="rId2"/>
    <sheet name="Multinomial" sheetId="3" r:id="rId3"/>
  </sheets>
  <definedNames>
    <definedName name="solver_adj" localSheetId="0" hidden="1">'Binomial Likelihood'!$C$3</definedName>
    <definedName name="solver_adj" localSheetId="1" hidden="1">'Binomial w Link'!$P$4:$P$6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'Binomial Likelihood'!$C$3</definedName>
    <definedName name="solver_lhs1" localSheetId="1" hidden="1">'Binomial w Link'!$L$10:$L$59</definedName>
    <definedName name="solver_lhs1" localSheetId="2" hidden="1">Multinomial!$C$3:$C$5</definedName>
    <definedName name="solver_lhs2" localSheetId="0" hidden="1">'Binomial Likelihood'!$C$3</definedName>
    <definedName name="solver_lhs2" localSheetId="1" hidden="1">'Binomial w Link'!$P$10:$P$59</definedName>
    <definedName name="solver_lhs2" localSheetId="2" hidden="1">Multinomial!$C$3:$C$5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0" hidden="1">2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'Binomial Likelihood'!$C$2</definedName>
    <definedName name="solver_opt" localSheetId="1" hidden="1">'Binomial w Link'!$R$60</definedName>
    <definedName name="solver_opt" localSheetId="2" hidden="1">Multinomial!$H$8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3</definedName>
    <definedName name="solver_rel1" localSheetId="2" hidden="1">3</definedName>
    <definedName name="solver_rel2" localSheetId="0" hidden="1">3</definedName>
    <definedName name="solver_rel2" localSheetId="1" hidden="1">1</definedName>
    <definedName name="solver_rel2" localSheetId="2" hidden="1">3</definedName>
    <definedName name="solver_rhs1" localSheetId="0" hidden="1">0.9999</definedName>
    <definedName name="solver_rhs1" localSheetId="1" hidden="1">0</definedName>
    <definedName name="solver_rhs1" localSheetId="2" hidden="1">0</definedName>
    <definedName name="solver_rhs2" localSheetId="0" hidden="1">0.0001</definedName>
    <definedName name="solver_rhs2" localSheetId="1" hidden="1">1</definedName>
    <definedName name="solver_rhs2" localSheetId="2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calcId="125725"/>
</workbook>
</file>

<file path=xl/calcChain.xml><?xml version="1.0" encoding="utf-8"?>
<calcChain xmlns="http://schemas.openxmlformats.org/spreadsheetml/2006/main">
  <c r="AC12" i="2"/>
  <c r="AC11"/>
  <c r="AC10"/>
  <c r="E14" i="3"/>
  <c r="P11" i="2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P35"/>
  <c r="Q35" s="1"/>
  <c r="P36"/>
  <c r="Q36" s="1"/>
  <c r="P37"/>
  <c r="Q37" s="1"/>
  <c r="P38"/>
  <c r="Q38" s="1"/>
  <c r="P39"/>
  <c r="Q39" s="1"/>
  <c r="P40"/>
  <c r="Q40" s="1"/>
  <c r="P41"/>
  <c r="Q41" s="1"/>
  <c r="P42"/>
  <c r="Q42" s="1"/>
  <c r="P43"/>
  <c r="Q43" s="1"/>
  <c r="P44"/>
  <c r="Q44" s="1"/>
  <c r="P45"/>
  <c r="Q45" s="1"/>
  <c r="P46"/>
  <c r="Q46" s="1"/>
  <c r="P47"/>
  <c r="Q47" s="1"/>
  <c r="P48"/>
  <c r="Q48" s="1"/>
  <c r="P49"/>
  <c r="Q49" s="1"/>
  <c r="P50"/>
  <c r="Q50" s="1"/>
  <c r="P51"/>
  <c r="Q51" s="1"/>
  <c r="P52"/>
  <c r="Q52" s="1"/>
  <c r="P53"/>
  <c r="Q53" s="1"/>
  <c r="P54"/>
  <c r="Q54" s="1"/>
  <c r="P55"/>
  <c r="Q55" s="1"/>
  <c r="P56"/>
  <c r="Q56" s="1"/>
  <c r="P57"/>
  <c r="Q57" s="1"/>
  <c r="P58"/>
  <c r="Q58" s="1"/>
  <c r="P59"/>
  <c r="Q59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U11"/>
  <c r="U12"/>
  <c r="U13"/>
  <c r="U14"/>
  <c r="U15"/>
  <c r="U16"/>
  <c r="U17"/>
  <c r="U18"/>
  <c r="U10"/>
  <c r="C62"/>
  <c r="C61"/>
  <c r="T10" s="1"/>
  <c r="G4"/>
  <c r="F11"/>
  <c r="G11" s="1"/>
  <c r="H11" s="1"/>
  <c r="F12"/>
  <c r="G12" s="1"/>
  <c r="H12" s="1"/>
  <c r="F13"/>
  <c r="G13" s="1"/>
  <c r="H13" s="1"/>
  <c r="F14"/>
  <c r="G14" s="1"/>
  <c r="H14" s="1"/>
  <c r="F15"/>
  <c r="G15" s="1"/>
  <c r="H15" s="1"/>
  <c r="F16"/>
  <c r="G16" s="1"/>
  <c r="H16" s="1"/>
  <c r="F17"/>
  <c r="G17" s="1"/>
  <c r="H17" s="1"/>
  <c r="F18"/>
  <c r="G18" s="1"/>
  <c r="H18" s="1"/>
  <c r="F19"/>
  <c r="G19" s="1"/>
  <c r="H19" s="1"/>
  <c r="F20"/>
  <c r="G20" s="1"/>
  <c r="H20" s="1"/>
  <c r="F21"/>
  <c r="G21" s="1"/>
  <c r="H21" s="1"/>
  <c r="F22"/>
  <c r="G22" s="1"/>
  <c r="H22" s="1"/>
  <c r="F23"/>
  <c r="G23" s="1"/>
  <c r="H23" s="1"/>
  <c r="F24"/>
  <c r="G24" s="1"/>
  <c r="H24" s="1"/>
  <c r="F25"/>
  <c r="G25" s="1"/>
  <c r="H25" s="1"/>
  <c r="F26"/>
  <c r="G26" s="1"/>
  <c r="H26" s="1"/>
  <c r="F27"/>
  <c r="G27" s="1"/>
  <c r="H27" s="1"/>
  <c r="F28"/>
  <c r="G28" s="1"/>
  <c r="H28" s="1"/>
  <c r="F29"/>
  <c r="G29" s="1"/>
  <c r="H29" s="1"/>
  <c r="F30"/>
  <c r="G30" s="1"/>
  <c r="H30" s="1"/>
  <c r="F31"/>
  <c r="G31" s="1"/>
  <c r="H31" s="1"/>
  <c r="F32"/>
  <c r="G32" s="1"/>
  <c r="H32" s="1"/>
  <c r="F33"/>
  <c r="G33" s="1"/>
  <c r="H33" s="1"/>
  <c r="F34"/>
  <c r="G34" s="1"/>
  <c r="H34" s="1"/>
  <c r="F35"/>
  <c r="G35" s="1"/>
  <c r="H35" s="1"/>
  <c r="F36"/>
  <c r="G36" s="1"/>
  <c r="H36" s="1"/>
  <c r="F37"/>
  <c r="G37" s="1"/>
  <c r="H37" s="1"/>
  <c r="F38"/>
  <c r="G38" s="1"/>
  <c r="H38" s="1"/>
  <c r="F39"/>
  <c r="G39" s="1"/>
  <c r="H39" s="1"/>
  <c r="F40"/>
  <c r="G40" s="1"/>
  <c r="H40" s="1"/>
  <c r="F41"/>
  <c r="G41" s="1"/>
  <c r="H41" s="1"/>
  <c r="F42"/>
  <c r="G42" s="1"/>
  <c r="H42" s="1"/>
  <c r="F43"/>
  <c r="G43" s="1"/>
  <c r="H43" s="1"/>
  <c r="F44"/>
  <c r="G44" s="1"/>
  <c r="H44" s="1"/>
  <c r="F45"/>
  <c r="G45" s="1"/>
  <c r="H45" s="1"/>
  <c r="F46"/>
  <c r="G46" s="1"/>
  <c r="H46" s="1"/>
  <c r="F47"/>
  <c r="G47" s="1"/>
  <c r="H47" s="1"/>
  <c r="F48"/>
  <c r="G48" s="1"/>
  <c r="H48" s="1"/>
  <c r="F49"/>
  <c r="G49" s="1"/>
  <c r="H49" s="1"/>
  <c r="F50"/>
  <c r="G50" s="1"/>
  <c r="H50" s="1"/>
  <c r="F51"/>
  <c r="G51" s="1"/>
  <c r="H51" s="1"/>
  <c r="F52"/>
  <c r="G52" s="1"/>
  <c r="H52" s="1"/>
  <c r="F53"/>
  <c r="G53" s="1"/>
  <c r="H53" s="1"/>
  <c r="F54"/>
  <c r="G54" s="1"/>
  <c r="H54" s="1"/>
  <c r="F55"/>
  <c r="G55" s="1"/>
  <c r="H55" s="1"/>
  <c r="F56"/>
  <c r="G56" s="1"/>
  <c r="H56" s="1"/>
  <c r="F57"/>
  <c r="G57" s="1"/>
  <c r="H57" s="1"/>
  <c r="F58"/>
  <c r="G58" s="1"/>
  <c r="H58" s="1"/>
  <c r="F59"/>
  <c r="G59" s="1"/>
  <c r="H59" s="1"/>
  <c r="F10"/>
  <c r="G10" s="1"/>
  <c r="D11" i="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10"/>
  <c r="E10" s="1"/>
  <c r="C10"/>
  <c r="C11"/>
  <c r="C12"/>
  <c r="F11" s="1"/>
  <c r="C13"/>
  <c r="F12" s="1"/>
  <c r="G12" s="1"/>
  <c r="E12" s="1"/>
  <c r="C14"/>
  <c r="F13" s="1"/>
  <c r="C15"/>
  <c r="F14" s="1"/>
  <c r="G14" s="1"/>
  <c r="E14" s="1"/>
  <c r="C16"/>
  <c r="F15" s="1"/>
  <c r="C17"/>
  <c r="F16" s="1"/>
  <c r="G16" s="1"/>
  <c r="E16" s="1"/>
  <c r="C18"/>
  <c r="F17" s="1"/>
  <c r="C19"/>
  <c r="F18" s="1"/>
  <c r="G18" s="1"/>
  <c r="E18" s="1"/>
  <c r="C20"/>
  <c r="F19" s="1"/>
  <c r="C21"/>
  <c r="F20" s="1"/>
  <c r="G20" s="1"/>
  <c r="E20" s="1"/>
  <c r="C22"/>
  <c r="F21" s="1"/>
  <c r="C23"/>
  <c r="F22" s="1"/>
  <c r="G22" s="1"/>
  <c r="E22" s="1"/>
  <c r="C24"/>
  <c r="F23" s="1"/>
  <c r="C25"/>
  <c r="F24" s="1"/>
  <c r="G24" s="1"/>
  <c r="E24" s="1"/>
  <c r="C26"/>
  <c r="F25" s="1"/>
  <c r="C27"/>
  <c r="F26" s="1"/>
  <c r="G26" s="1"/>
  <c r="E26" s="1"/>
  <c r="C28"/>
  <c r="F27" s="1"/>
  <c r="C29"/>
  <c r="F28" s="1"/>
  <c r="G28" s="1"/>
  <c r="E28" s="1"/>
  <c r="C9"/>
  <c r="E12" i="3" l="1"/>
  <c r="E10"/>
  <c r="F10" s="1"/>
  <c r="E11"/>
  <c r="F11" s="1"/>
  <c r="E13"/>
  <c r="F13" s="1"/>
  <c r="E15"/>
  <c r="F15" s="1"/>
  <c r="E17"/>
  <c r="F17" s="1"/>
  <c r="E19"/>
  <c r="F19" s="1"/>
  <c r="E21"/>
  <c r="F21" s="1"/>
  <c r="E23"/>
  <c r="F23" s="1"/>
  <c r="E25"/>
  <c r="F25" s="1"/>
  <c r="E27"/>
  <c r="F27" s="1"/>
  <c r="E29"/>
  <c r="F29" s="1"/>
  <c r="E31"/>
  <c r="F31" s="1"/>
  <c r="E33"/>
  <c r="F33" s="1"/>
  <c r="E35"/>
  <c r="F35" s="1"/>
  <c r="E37"/>
  <c r="F37" s="1"/>
  <c r="E39"/>
  <c r="F39" s="1"/>
  <c r="E41"/>
  <c r="F41" s="1"/>
  <c r="E43"/>
  <c r="F43" s="1"/>
  <c r="E45"/>
  <c r="E47"/>
  <c r="F47" s="1"/>
  <c r="E49"/>
  <c r="F49" s="1"/>
  <c r="E51"/>
  <c r="F51" s="1"/>
  <c r="E53"/>
  <c r="F53" s="1"/>
  <c r="E55"/>
  <c r="F55" s="1"/>
  <c r="E57"/>
  <c r="F57" s="1"/>
  <c r="E59"/>
  <c r="F59" s="1"/>
  <c r="E16"/>
  <c r="F16" s="1"/>
  <c r="E18"/>
  <c r="F18" s="1"/>
  <c r="E20"/>
  <c r="F20" s="1"/>
  <c r="E22"/>
  <c r="F22" s="1"/>
  <c r="E24"/>
  <c r="F24" s="1"/>
  <c r="E26"/>
  <c r="F26" s="1"/>
  <c r="E28"/>
  <c r="F28" s="1"/>
  <c r="E30"/>
  <c r="F30" s="1"/>
  <c r="E32"/>
  <c r="F32" s="1"/>
  <c r="E34"/>
  <c r="F34" s="1"/>
  <c r="E36"/>
  <c r="F36" s="1"/>
  <c r="E38"/>
  <c r="F38" s="1"/>
  <c r="E40"/>
  <c r="F40" s="1"/>
  <c r="E42"/>
  <c r="F42" s="1"/>
  <c r="E44"/>
  <c r="F44" s="1"/>
  <c r="E46"/>
  <c r="F46" s="1"/>
  <c r="E48"/>
  <c r="F48" s="1"/>
  <c r="E50"/>
  <c r="F50" s="1"/>
  <c r="E52"/>
  <c r="F52" s="1"/>
  <c r="E54"/>
  <c r="F54" s="1"/>
  <c r="E56"/>
  <c r="F56" s="1"/>
  <c r="E58"/>
  <c r="F58" s="1"/>
  <c r="F45"/>
  <c r="F12"/>
  <c r="F14"/>
  <c r="K10" i="2"/>
  <c r="L10" s="1"/>
  <c r="F10" i="1"/>
  <c r="G10" s="1"/>
  <c r="V10" i="2"/>
  <c r="T11"/>
  <c r="W10"/>
  <c r="H10"/>
  <c r="H60" s="1"/>
  <c r="G60"/>
  <c r="G27" i="1"/>
  <c r="E27" s="1"/>
  <c r="G25"/>
  <c r="E25" s="1"/>
  <c r="G23"/>
  <c r="E23" s="1"/>
  <c r="G21"/>
  <c r="E21" s="1"/>
  <c r="G19"/>
  <c r="E19" s="1"/>
  <c r="G17"/>
  <c r="E17" s="1"/>
  <c r="G15"/>
  <c r="E15" s="1"/>
  <c r="G13"/>
  <c r="E13" s="1"/>
  <c r="G11"/>
  <c r="E11" s="1"/>
  <c r="F29"/>
  <c r="G29" s="1"/>
  <c r="E29" s="1"/>
  <c r="Z10" i="2" l="1"/>
  <c r="F60" i="3"/>
  <c r="C6" s="1"/>
  <c r="M10" i="2"/>
  <c r="V11"/>
  <c r="T12"/>
  <c r="W11"/>
  <c r="M18"/>
  <c r="R18"/>
  <c r="M26"/>
  <c r="R26"/>
  <c r="M12"/>
  <c r="R12"/>
  <c r="M16"/>
  <c r="R16"/>
  <c r="M20"/>
  <c r="R20"/>
  <c r="M24"/>
  <c r="R24"/>
  <c r="M28"/>
  <c r="R28"/>
  <c r="M32"/>
  <c r="R32"/>
  <c r="M36"/>
  <c r="R36"/>
  <c r="M40"/>
  <c r="R40"/>
  <c r="M44"/>
  <c r="R44"/>
  <c r="M48"/>
  <c r="R48"/>
  <c r="M52"/>
  <c r="R52"/>
  <c r="M56"/>
  <c r="R56"/>
  <c r="M11"/>
  <c r="M15"/>
  <c r="R15"/>
  <c r="M19"/>
  <c r="R19"/>
  <c r="M23"/>
  <c r="R23"/>
  <c r="M27"/>
  <c r="R27"/>
  <c r="M31"/>
  <c r="R31"/>
  <c r="M35"/>
  <c r="R35"/>
  <c r="M39"/>
  <c r="R39"/>
  <c r="M43"/>
  <c r="R43"/>
  <c r="M47"/>
  <c r="R47"/>
  <c r="M51"/>
  <c r="R51"/>
  <c r="M55"/>
  <c r="R55"/>
  <c r="M59"/>
  <c r="R59"/>
  <c r="M14"/>
  <c r="R14"/>
  <c r="M22"/>
  <c r="R22"/>
  <c r="M30"/>
  <c r="R30"/>
  <c r="M34"/>
  <c r="R34"/>
  <c r="M38"/>
  <c r="R38"/>
  <c r="M42"/>
  <c r="R42"/>
  <c r="M46"/>
  <c r="R46"/>
  <c r="M50"/>
  <c r="R50"/>
  <c r="M54"/>
  <c r="R54"/>
  <c r="M58"/>
  <c r="R58"/>
  <c r="M13"/>
  <c r="R13"/>
  <c r="M17"/>
  <c r="R17"/>
  <c r="M21"/>
  <c r="R21"/>
  <c r="M25"/>
  <c r="R25"/>
  <c r="M29"/>
  <c r="R29"/>
  <c r="M33"/>
  <c r="R33"/>
  <c r="M37"/>
  <c r="R37"/>
  <c r="M41"/>
  <c r="R41"/>
  <c r="M45"/>
  <c r="R45"/>
  <c r="M49"/>
  <c r="R49"/>
  <c r="M53"/>
  <c r="R53"/>
  <c r="M57"/>
  <c r="R57"/>
  <c r="M60"/>
  <c r="Z11" l="1"/>
  <c r="L60"/>
  <c r="P10"/>
  <c r="W12"/>
  <c r="V12"/>
  <c r="T13"/>
  <c r="R11"/>
  <c r="Q10" l="1"/>
  <c r="R10" s="1"/>
  <c r="R60" s="1"/>
  <c r="T14"/>
  <c r="V13"/>
  <c r="W13"/>
  <c r="Z12" l="1"/>
  <c r="Q60"/>
  <c r="T15"/>
  <c r="W14"/>
  <c r="V14"/>
  <c r="T16" l="1"/>
  <c r="V15"/>
  <c r="W15"/>
  <c r="T17" l="1"/>
  <c r="W16"/>
  <c r="V16"/>
  <c r="T18" l="1"/>
  <c r="V17"/>
  <c r="W17"/>
  <c r="W18" l="1"/>
  <c r="V18"/>
</calcChain>
</file>

<file path=xl/sharedStrings.xml><?xml version="1.0" encoding="utf-8"?>
<sst xmlns="http://schemas.openxmlformats.org/spreadsheetml/2006/main" count="80" uniqueCount="45">
  <si>
    <t>p</t>
  </si>
  <si>
    <t>Likelihood</t>
  </si>
  <si>
    <t>n</t>
  </si>
  <si>
    <t xml:space="preserve">y </t>
  </si>
  <si>
    <t>Likelihood'</t>
  </si>
  <si>
    <t>Likelihood''</t>
  </si>
  <si>
    <t>Variance</t>
  </si>
  <si>
    <t>SE</t>
  </si>
  <si>
    <r>
      <rPr>
        <sz val="10"/>
        <rFont val="Symbol"/>
        <family val="1"/>
        <charset val="2"/>
      </rPr>
      <t>b</t>
    </r>
    <r>
      <rPr>
        <sz val="10"/>
        <rFont val="Arial"/>
        <family val="2"/>
      </rPr>
      <t>(0)</t>
    </r>
  </si>
  <si>
    <t>Intercept</t>
  </si>
  <si>
    <t>logit</t>
  </si>
  <si>
    <t>Pr</t>
  </si>
  <si>
    <t>L(y|n,p)</t>
  </si>
  <si>
    <t>ln(L(y|n,p))</t>
  </si>
  <si>
    <t>Model (null)</t>
  </si>
  <si>
    <t>Pr(encounter)</t>
  </si>
  <si>
    <t>Observed</t>
  </si>
  <si>
    <t>b</t>
  </si>
  <si>
    <t>min</t>
  </si>
  <si>
    <t>max</t>
  </si>
  <si>
    <t>Distance to H20</t>
  </si>
  <si>
    <t>Model (Distance Distance^2)</t>
  </si>
  <si>
    <t>Model (Distance)</t>
  </si>
  <si>
    <t>Data</t>
  </si>
  <si>
    <t>Model (Distance+Distance^2)</t>
  </si>
  <si>
    <t>Parameters</t>
  </si>
  <si>
    <t>Calculations</t>
  </si>
  <si>
    <t>k</t>
  </si>
  <si>
    <t>AICc</t>
  </si>
  <si>
    <t>-2ln(L)</t>
  </si>
  <si>
    <t>Site</t>
  </si>
  <si>
    <t>Occasion</t>
  </si>
  <si>
    <t>p1</t>
  </si>
  <si>
    <t>p2</t>
  </si>
  <si>
    <t>p3</t>
  </si>
  <si>
    <t>Pr(eh)</t>
  </si>
  <si>
    <t>ln(L)</t>
  </si>
  <si>
    <t>Parameter</t>
  </si>
  <si>
    <t>MLE</t>
  </si>
  <si>
    <t>Paste your results here</t>
  </si>
  <si>
    <t>Unconstrained</t>
  </si>
  <si>
    <t>p1=p2=p3</t>
  </si>
  <si>
    <t>Estimate here</t>
  </si>
  <si>
    <t>Distance</t>
  </si>
  <si>
    <t>Distance^2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</si>
</sst>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"/>
    <numFmt numFmtId="165" formatCode="0.00000"/>
  </numFmts>
  <fonts count="6">
    <font>
      <sz val="10"/>
      <name val="Arial"/>
    </font>
    <font>
      <sz val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name val="Symbol"/>
      <family val="1"/>
      <charset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11" fontId="0" fillId="0" borderId="0" xfId="1" applyNumberFormat="1" applyFont="1"/>
    <xf numFmtId="0" fontId="0" fillId="0" borderId="1" xfId="0" applyBorder="1"/>
    <xf numFmtId="11" fontId="0" fillId="0" borderId="1" xfId="1" applyNumberFormat="1" applyFont="1" applyBorder="1"/>
    <xf numFmtId="2" fontId="0" fillId="0" borderId="0" xfId="0" applyNumberFormat="1"/>
    <xf numFmtId="2" fontId="0" fillId="0" borderId="1" xfId="0" applyNumberFormat="1" applyBorder="1"/>
    <xf numFmtId="11" fontId="0" fillId="0" borderId="0" xfId="0" applyNumberFormat="1"/>
    <xf numFmtId="0" fontId="0" fillId="2" borderId="0" xfId="0" applyFill="1"/>
    <xf numFmtId="0" fontId="3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11" fontId="0" fillId="0" borderId="1" xfId="0" applyNumberFormat="1" applyBorder="1"/>
    <xf numFmtId="0" fontId="0" fillId="3" borderId="0" xfId="0" applyFill="1"/>
    <xf numFmtId="0" fontId="0" fillId="4" borderId="3" xfId="0" applyFill="1" applyBorder="1"/>
    <xf numFmtId="0" fontId="0" fillId="5" borderId="3" xfId="0" applyFill="1" applyBorder="1"/>
    <xf numFmtId="2" fontId="0" fillId="2" borderId="0" xfId="0" applyNumberFormat="1" applyFill="1"/>
    <xf numFmtId="0" fontId="2" fillId="3" borderId="3" xfId="0" applyFont="1" applyFill="1" applyBorder="1"/>
    <xf numFmtId="0" fontId="1" fillId="3" borderId="3" xfId="0" applyFont="1" applyFill="1" applyBorder="1"/>
    <xf numFmtId="2" fontId="0" fillId="4" borderId="3" xfId="0" applyNumberFormat="1" applyFill="1" applyBorder="1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2" xfId="0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/>
    </xf>
    <xf numFmtId="0" fontId="0" fillId="3" borderId="2" xfId="0" applyFill="1" applyBorder="1"/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3" borderId="1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0" fillId="6" borderId="3" xfId="0" applyFill="1" applyBorder="1"/>
    <xf numFmtId="0" fontId="0" fillId="7" borderId="3" xfId="0" applyFill="1" applyBorder="1"/>
    <xf numFmtId="0" fontId="1" fillId="0" borderId="0" xfId="0" applyFont="1" applyFill="1" applyBorder="1"/>
    <xf numFmtId="0" fontId="5" fillId="3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30368763557483758"/>
          <c:y val="0.10175473463108096"/>
          <c:w val="0.59002169197396959"/>
          <c:h val="0.59649327197530089"/>
        </c:manualLayout>
      </c:layout>
      <c:scatterChart>
        <c:scatterStyle val="smoothMarker"/>
        <c:ser>
          <c:idx val="0"/>
          <c:order val="0"/>
          <c:tx>
            <c:strRef>
              <c:f>'Binomial Likelihood'!$C$8</c:f>
              <c:strCache>
                <c:ptCount val="1"/>
                <c:pt idx="0">
                  <c:v>Likelihood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'Binomial Likelihood'!$B$9:$B$29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'Binomial Likelihood'!$C$9:$C$29</c:f>
              <c:numCache>
                <c:formatCode>0.00E+00</c:formatCode>
                <c:ptCount val="21"/>
                <c:pt idx="0">
                  <c:v>0</c:v>
                </c:pt>
                <c:pt idx="1">
                  <c:v>1.2550015289560887E-14</c:v>
                </c:pt>
                <c:pt idx="2">
                  <c:v>1.4780882941434636E-12</c:v>
                </c:pt>
                <c:pt idx="3">
                  <c:v>8.6630260258632004E-12</c:v>
                </c:pt>
                <c:pt idx="4">
                  <c:v>1.3611294676837613E-11</c:v>
                </c:pt>
                <c:pt idx="5">
                  <c:v>9.5907069794058769E-12</c:v>
                </c:pt>
                <c:pt idx="6">
                  <c:v>3.7595351337591609E-12</c:v>
                </c:pt>
                <c:pt idx="7">
                  <c:v>9.0618049334213702E-13</c:v>
                </c:pt>
                <c:pt idx="8">
                  <c:v>1.4016833953562608E-13</c:v>
                </c:pt>
                <c:pt idx="9">
                  <c:v>1.4016278477057113E-14</c:v>
                </c:pt>
                <c:pt idx="10">
                  <c:v>8.8817841970012523E-16</c:v>
                </c:pt>
                <c:pt idx="11">
                  <c:v>3.4050809889910851E-17</c:v>
                </c:pt>
                <c:pt idx="12">
                  <c:v>7.3099121379762734E-19</c:v>
                </c:pt>
                <c:pt idx="13">
                  <c:v>7.7957039942905598E-21</c:v>
                </c:pt>
                <c:pt idx="14">
                  <c:v>3.4342395778058211E-23</c:v>
                </c:pt>
                <c:pt idx="15">
                  <c:v>4.6581447592395526E-26</c:v>
                </c:pt>
                <c:pt idx="16">
                  <c:v>1.1805916207174002E-29</c:v>
                </c:pt>
                <c:pt idx="17">
                  <c:v>2.1769057142824957E-34</c:v>
                </c:pt>
                <c:pt idx="18">
                  <c:v>3.4867844009999652E-41</c:v>
                </c:pt>
                <c:pt idx="19">
                  <c:v>5.4454807399306462E-53</c:v>
                </c:pt>
                <c:pt idx="20">
                  <c:v>0</c:v>
                </c:pt>
              </c:numCache>
            </c:numRef>
          </c:yVal>
          <c:smooth val="1"/>
        </c:ser>
        <c:axId val="105562880"/>
        <c:axId val="105565568"/>
      </c:scatterChart>
      <c:valAx>
        <c:axId val="105562880"/>
        <c:scaling>
          <c:orientation val="minMax"/>
          <c:max val="1"/>
        </c:scaling>
        <c:axPos val="b"/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</a:t>
                </a:r>
              </a:p>
            </c:rich>
          </c:tx>
          <c:layout>
            <c:manualLayout>
              <c:xMode val="edge"/>
              <c:yMode val="edge"/>
              <c:x val="0.57700650759219085"/>
              <c:y val="0.8561432844821980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65568"/>
        <c:crosses val="autoZero"/>
        <c:crossBetween val="midCat"/>
        <c:majorUnit val="0.1"/>
      </c:valAx>
      <c:valAx>
        <c:axId val="1055655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Likelihood</a:t>
                </a:r>
              </a:p>
            </c:rich>
          </c:tx>
          <c:layout>
            <c:manualLayout>
              <c:xMode val="edge"/>
              <c:yMode val="edge"/>
              <c:x val="3.4707158351409986E-2"/>
              <c:y val="0.24561487669571236"/>
            </c:manualLayout>
          </c:layout>
          <c:spPr>
            <a:noFill/>
            <a:ln w="25400">
              <a:noFill/>
            </a:ln>
          </c:spPr>
        </c:title>
        <c:numFmt formatCode="0.00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628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'Binomial w Link'!$U$9</c:f>
              <c:strCache>
                <c:ptCount val="1"/>
                <c:pt idx="0">
                  <c:v>Model (null)</c:v>
                </c:pt>
              </c:strCache>
            </c:strRef>
          </c:tx>
          <c:marker>
            <c:symbol val="none"/>
          </c:marker>
          <c:xVal>
            <c:numRef>
              <c:f>'Binomial w Link'!$T$10:$T$18</c:f>
              <c:numCache>
                <c:formatCode>0.00</c:formatCode>
                <c:ptCount val="9"/>
                <c:pt idx="0">
                  <c:v>1.327336572563292</c:v>
                </c:pt>
                <c:pt idx="1">
                  <c:v>1.4801919743715777</c:v>
                </c:pt>
                <c:pt idx="2">
                  <c:v>1.6330473761798634</c:v>
                </c:pt>
                <c:pt idx="3">
                  <c:v>1.7859027779881491</c:v>
                </c:pt>
                <c:pt idx="4">
                  <c:v>1.9387581797964348</c:v>
                </c:pt>
                <c:pt idx="5">
                  <c:v>2.0916135816047206</c:v>
                </c:pt>
                <c:pt idx="6">
                  <c:v>2.244468983413006</c:v>
                </c:pt>
                <c:pt idx="7">
                  <c:v>2.3973243852212915</c:v>
                </c:pt>
                <c:pt idx="8">
                  <c:v>2.550179787029577</c:v>
                </c:pt>
              </c:numCache>
            </c:numRef>
          </c:xVal>
          <c:yVal>
            <c:numRef>
              <c:f>'Binomial w Link'!$U$10:$U$18</c:f>
              <c:numCache>
                <c:formatCode>0.0000</c:formatCode>
                <c:ptCount val="9"/>
                <c:pt idx="0">
                  <c:v>0.62245933120185459</c:v>
                </c:pt>
                <c:pt idx="1">
                  <c:v>0.62245933120185459</c:v>
                </c:pt>
                <c:pt idx="2">
                  <c:v>0.62245933120185459</c:v>
                </c:pt>
                <c:pt idx="3">
                  <c:v>0.62245933120185459</c:v>
                </c:pt>
                <c:pt idx="4">
                  <c:v>0.62245933120185459</c:v>
                </c:pt>
                <c:pt idx="5">
                  <c:v>0.62245933120185459</c:v>
                </c:pt>
                <c:pt idx="6">
                  <c:v>0.62245933120185459</c:v>
                </c:pt>
                <c:pt idx="7">
                  <c:v>0.62245933120185459</c:v>
                </c:pt>
                <c:pt idx="8">
                  <c:v>0.62245933120185459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'Binomial w Link'!$V$9</c:f>
              <c:strCache>
                <c:ptCount val="1"/>
                <c:pt idx="0">
                  <c:v>Model (Distance)</c:v>
                </c:pt>
              </c:strCache>
            </c:strRef>
          </c:tx>
          <c:marker>
            <c:symbol val="none"/>
          </c:marker>
          <c:xVal>
            <c:numRef>
              <c:f>'Binomial w Link'!$T$10:$T$18</c:f>
              <c:numCache>
                <c:formatCode>0.00</c:formatCode>
                <c:ptCount val="9"/>
                <c:pt idx="0">
                  <c:v>1.327336572563292</c:v>
                </c:pt>
                <c:pt idx="1">
                  <c:v>1.4801919743715777</c:v>
                </c:pt>
                <c:pt idx="2">
                  <c:v>1.6330473761798634</c:v>
                </c:pt>
                <c:pt idx="3">
                  <c:v>1.7859027779881491</c:v>
                </c:pt>
                <c:pt idx="4">
                  <c:v>1.9387581797964348</c:v>
                </c:pt>
                <c:pt idx="5">
                  <c:v>2.0916135816047206</c:v>
                </c:pt>
                <c:pt idx="6">
                  <c:v>2.244468983413006</c:v>
                </c:pt>
                <c:pt idx="7">
                  <c:v>2.3973243852212915</c:v>
                </c:pt>
                <c:pt idx="8">
                  <c:v>2.550179787029577</c:v>
                </c:pt>
              </c:numCache>
            </c:numRef>
          </c:xVal>
          <c:yVal>
            <c:numRef>
              <c:f>'Binomial w Link'!$V$10:$V$18</c:f>
              <c:numCache>
                <c:formatCode>0.0000</c:formatCode>
                <c:ptCount val="9"/>
                <c:pt idx="0">
                  <c:v>0.99654223221158023</c:v>
                </c:pt>
                <c:pt idx="1">
                  <c:v>0.99679583992990473</c:v>
                </c:pt>
                <c:pt idx="2">
                  <c:v>0.99703090237479264</c:v>
                </c:pt>
                <c:pt idx="3">
                  <c:v>0.9972487678489973</c:v>
                </c:pt>
                <c:pt idx="4">
                  <c:v>0.99745068773755696</c:v>
                </c:pt>
                <c:pt idx="5">
                  <c:v>0.99763782331725392</c:v>
                </c:pt>
                <c:pt idx="6">
                  <c:v>0.99781125211004551</c:v>
                </c:pt>
                <c:pt idx="7">
                  <c:v>0.99797197380776348</c:v>
                </c:pt>
                <c:pt idx="8">
                  <c:v>0.99812091579422935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'Binomial w Link'!$W$9</c:f>
              <c:strCache>
                <c:ptCount val="1"/>
                <c:pt idx="0">
                  <c:v>Model (Distance Distance^2)</c:v>
                </c:pt>
              </c:strCache>
            </c:strRef>
          </c:tx>
          <c:marker>
            <c:symbol val="none"/>
          </c:marker>
          <c:xVal>
            <c:numRef>
              <c:f>'Binomial w Link'!$T$10:$T$18</c:f>
              <c:numCache>
                <c:formatCode>0.00</c:formatCode>
                <c:ptCount val="9"/>
                <c:pt idx="0">
                  <c:v>1.327336572563292</c:v>
                </c:pt>
                <c:pt idx="1">
                  <c:v>1.4801919743715777</c:v>
                </c:pt>
                <c:pt idx="2">
                  <c:v>1.6330473761798634</c:v>
                </c:pt>
                <c:pt idx="3">
                  <c:v>1.7859027779881491</c:v>
                </c:pt>
                <c:pt idx="4">
                  <c:v>1.9387581797964348</c:v>
                </c:pt>
                <c:pt idx="5">
                  <c:v>2.0916135816047206</c:v>
                </c:pt>
                <c:pt idx="6">
                  <c:v>2.244468983413006</c:v>
                </c:pt>
                <c:pt idx="7">
                  <c:v>2.3973243852212915</c:v>
                </c:pt>
                <c:pt idx="8">
                  <c:v>2.550179787029577</c:v>
                </c:pt>
              </c:numCache>
            </c:numRef>
          </c:xVal>
          <c:yVal>
            <c:numRef>
              <c:f>'Binomial w Link'!$W$10:$W$18</c:f>
              <c:numCache>
                <c:formatCode>0.0000</c:formatCode>
                <c:ptCount val="9"/>
                <c:pt idx="0">
                  <c:v>0.88539875790773392</c:v>
                </c:pt>
                <c:pt idx="1">
                  <c:v>0.91178121374649412</c:v>
                </c:pt>
                <c:pt idx="2">
                  <c:v>0.93400763471134318</c:v>
                </c:pt>
                <c:pt idx="3">
                  <c:v>0.95201424286758651</c:v>
                </c:pt>
                <c:pt idx="4">
                  <c:v>0.96606455873849617</c:v>
                </c:pt>
                <c:pt idx="5">
                  <c:v>0.97664313737624864</c:v>
                </c:pt>
                <c:pt idx="6">
                  <c:v>0.98434297978330165</c:v>
                </c:pt>
                <c:pt idx="7">
                  <c:v>0.98977097485947929</c:v>
                </c:pt>
                <c:pt idx="8">
                  <c:v>0.99348297127458729</c:v>
                </c:pt>
              </c:numCache>
            </c:numRef>
          </c:yVal>
          <c:smooth val="1"/>
        </c:ser>
        <c:axId val="105671296"/>
        <c:axId val="139293440"/>
      </c:scatterChart>
      <c:valAx>
        <c:axId val="105671296"/>
        <c:scaling>
          <c:orientation val="minMax"/>
          <c:max val="2.6"/>
          <c:min val="1.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(km)</a:t>
                </a:r>
              </a:p>
            </c:rich>
          </c:tx>
          <c:layout/>
        </c:title>
        <c:numFmt formatCode="0.00" sourceLinked="1"/>
        <c:tickLblPos val="nextTo"/>
        <c:crossAx val="139293440"/>
        <c:crossesAt val="0"/>
        <c:crossBetween val="midCat"/>
        <c:majorUnit val="0.2"/>
        <c:minorUnit val="0.1"/>
      </c:valAx>
      <c:valAx>
        <c:axId val="139293440"/>
        <c:scaling>
          <c:orientation val="minMax"/>
          <c:max val="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of Encounter</a:t>
                </a:r>
              </a:p>
            </c:rich>
          </c:tx>
          <c:layout/>
        </c:title>
        <c:numFmt formatCode="0.0000" sourceLinked="1"/>
        <c:tickLblPos val="nextTo"/>
        <c:crossAx val="1056712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9</xdr:row>
      <xdr:rowOff>38100</xdr:rowOff>
    </xdr:from>
    <xdr:to>
      <xdr:col>14</xdr:col>
      <xdr:colOff>47625</xdr:colOff>
      <xdr:row>26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552450</xdr:colOff>
      <xdr:row>18</xdr:row>
      <xdr:rowOff>142875</xdr:rowOff>
    </xdr:from>
    <xdr:to>
      <xdr:col>27</xdr:col>
      <xdr:colOff>104775</xdr:colOff>
      <xdr:row>35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24</xdr:col>
      <xdr:colOff>381001</xdr:colOff>
      <xdr:row>0</xdr:row>
      <xdr:rowOff>142875</xdr:rowOff>
    </xdr:from>
    <xdr:to>
      <xdr:col>26</xdr:col>
      <xdr:colOff>338138</xdr:colOff>
      <xdr:row>3</xdr:row>
      <xdr:rowOff>61912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66407" y="142875"/>
          <a:ext cx="2171700" cy="419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workbookViewId="0">
      <selection activeCell="C3" sqref="C3"/>
    </sheetView>
  </sheetViews>
  <sheetFormatPr defaultRowHeight="12.75"/>
  <cols>
    <col min="3" max="3" width="11.7109375" customWidth="1"/>
    <col min="4" max="4" width="9.140625" customWidth="1"/>
    <col min="5" max="6" width="9.5703125" bestFit="1" customWidth="1"/>
    <col min="8" max="8" width="11.42578125" bestFit="1" customWidth="1"/>
    <col min="9" max="9" width="13.140625" bestFit="1" customWidth="1"/>
  </cols>
  <sheetData>
    <row r="2" spans="2:7">
      <c r="B2" s="32" t="s">
        <v>1</v>
      </c>
      <c r="C2" s="28"/>
    </row>
    <row r="3" spans="2:7">
      <c r="B3" s="31" t="s">
        <v>0</v>
      </c>
      <c r="C3" s="33"/>
    </row>
    <row r="4" spans="2:7">
      <c r="B4" s="31" t="s">
        <v>2</v>
      </c>
      <c r="C4" s="29">
        <v>50</v>
      </c>
    </row>
    <row r="5" spans="2:7">
      <c r="B5" s="31" t="s">
        <v>3</v>
      </c>
      <c r="C5" s="29">
        <v>10</v>
      </c>
    </row>
    <row r="8" spans="2:7">
      <c r="B8" s="23" t="s">
        <v>0</v>
      </c>
      <c r="C8" s="24" t="s">
        <v>1</v>
      </c>
      <c r="D8" s="25" t="s">
        <v>6</v>
      </c>
      <c r="E8" s="25" t="s">
        <v>7</v>
      </c>
      <c r="F8" s="25" t="s">
        <v>4</v>
      </c>
      <c r="G8" s="25" t="s">
        <v>5</v>
      </c>
    </row>
    <row r="9" spans="2:7">
      <c r="B9" s="4">
        <v>0</v>
      </c>
      <c r="C9" s="1">
        <f t="shared" ref="C9:C29" si="0">+B9^$C$5*(1-B9)^($C$4-$C$5)</f>
        <v>0</v>
      </c>
      <c r="F9" s="6"/>
    </row>
    <row r="10" spans="2:7">
      <c r="B10" s="4">
        <v>0.05</v>
      </c>
      <c r="C10" s="1">
        <f t="shared" si="0"/>
        <v>1.2550015289560887E-14</v>
      </c>
      <c r="D10">
        <f t="shared" ref="D10:D29" si="1">B10*(1-B10)/$C$4</f>
        <v>9.5E-4</v>
      </c>
      <c r="E10">
        <f t="shared" ref="E10:E29" si="2">SQRT(D10)</f>
        <v>3.0822070014844882E-2</v>
      </c>
      <c r="F10" s="6">
        <f t="shared" ref="F10:F29" si="3">(B11-B9)/(C11-C9)</f>
        <v>67654957011.853569</v>
      </c>
      <c r="G10">
        <f t="shared" ref="G10:G29" si="4">(F10-F9)/(B10-B9)</f>
        <v>1353099140237.0713</v>
      </c>
    </row>
    <row r="11" spans="2:7">
      <c r="B11" s="4">
        <v>0.1</v>
      </c>
      <c r="C11" s="1">
        <f t="shared" si="0"/>
        <v>1.4780882941434636E-12</v>
      </c>
      <c r="D11">
        <f t="shared" si="1"/>
        <v>1.8000000000000002E-3</v>
      </c>
      <c r="E11">
        <f t="shared" si="2"/>
        <v>4.2426406871192854E-2</v>
      </c>
      <c r="F11" s="6">
        <f t="shared" si="3"/>
        <v>11560057490.219975</v>
      </c>
      <c r="G11">
        <f t="shared" si="4"/>
        <v>-1121897990432.6716</v>
      </c>
    </row>
    <row r="12" spans="2:7">
      <c r="B12" s="4">
        <v>0.15</v>
      </c>
      <c r="C12" s="1">
        <f t="shared" si="0"/>
        <v>8.6630260258632004E-12</v>
      </c>
      <c r="D12">
        <f t="shared" si="1"/>
        <v>2.5500000000000002E-3</v>
      </c>
      <c r="E12">
        <f t="shared" si="2"/>
        <v>5.0497524691810389E-2</v>
      </c>
      <c r="F12" s="6">
        <f t="shared" si="3"/>
        <v>8241844475.8866158</v>
      </c>
      <c r="G12">
        <f t="shared" si="4"/>
        <v>-66364260286.667191</v>
      </c>
    </row>
    <row r="13" spans="2:7">
      <c r="B13" s="30">
        <v>0.2</v>
      </c>
      <c r="C13" s="1">
        <f t="shared" si="0"/>
        <v>1.3611294676837613E-11</v>
      </c>
      <c r="D13" s="7">
        <f t="shared" si="1"/>
        <v>3.2000000000000006E-3</v>
      </c>
      <c r="E13" s="7">
        <f t="shared" si="2"/>
        <v>5.656854249492381E-2</v>
      </c>
      <c r="F13" s="6">
        <f t="shared" si="3"/>
        <v>107795680851.39053</v>
      </c>
      <c r="G13">
        <f t="shared" si="4"/>
        <v>1991076727510.0779</v>
      </c>
    </row>
    <row r="14" spans="2:7">
      <c r="B14" s="4">
        <v>0.25</v>
      </c>
      <c r="C14" s="1">
        <f t="shared" si="0"/>
        <v>9.5907069794058769E-12</v>
      </c>
      <c r="D14">
        <f t="shared" si="1"/>
        <v>3.7499999999999999E-3</v>
      </c>
      <c r="E14">
        <f t="shared" si="2"/>
        <v>6.123724356957945E-2</v>
      </c>
      <c r="F14" s="6">
        <f t="shared" si="3"/>
        <v>-10150471046.591564</v>
      </c>
      <c r="G14">
        <f t="shared" si="4"/>
        <v>-2358923037959.6426</v>
      </c>
    </row>
    <row r="15" spans="2:7">
      <c r="B15" s="4">
        <v>0.3</v>
      </c>
      <c r="C15" s="1">
        <f t="shared" si="0"/>
        <v>3.7595351337591609E-12</v>
      </c>
      <c r="D15">
        <f t="shared" si="1"/>
        <v>4.1999999999999997E-3</v>
      </c>
      <c r="E15">
        <f t="shared" si="2"/>
        <v>6.4807406984078594E-2</v>
      </c>
      <c r="F15" s="6">
        <f t="shared" si="3"/>
        <v>-11514732571.830172</v>
      </c>
      <c r="G15">
        <f t="shared" si="4"/>
        <v>-27285230504.772156</v>
      </c>
    </row>
    <row r="16" spans="2:7">
      <c r="B16" s="4">
        <v>0.35</v>
      </c>
      <c r="C16" s="1">
        <f t="shared" si="0"/>
        <v>9.0618049334213702E-13</v>
      </c>
      <c r="D16">
        <f t="shared" si="1"/>
        <v>4.5499999999999994E-3</v>
      </c>
      <c r="E16">
        <f t="shared" si="2"/>
        <v>6.7453687816160207E-2</v>
      </c>
      <c r="F16" s="6">
        <f t="shared" si="3"/>
        <v>-27629142246.538486</v>
      </c>
      <c r="G16">
        <f t="shared" si="4"/>
        <v>-322288193494.16638</v>
      </c>
    </row>
    <row r="17" spans="2:7">
      <c r="B17" s="4">
        <v>0.4</v>
      </c>
      <c r="C17" s="1">
        <f t="shared" si="0"/>
        <v>1.4016833953562608E-13</v>
      </c>
      <c r="D17">
        <f t="shared" si="1"/>
        <v>4.7999999999999996E-3</v>
      </c>
      <c r="E17">
        <f t="shared" si="2"/>
        <v>6.9282032302755092E-2</v>
      </c>
      <c r="F17" s="6">
        <f t="shared" si="3"/>
        <v>-112086988397.22328</v>
      </c>
      <c r="G17">
        <f t="shared" si="4"/>
        <v>-1689156923013.6946</v>
      </c>
    </row>
    <row r="18" spans="2:7">
      <c r="B18" s="4">
        <v>0.45</v>
      </c>
      <c r="C18" s="1">
        <f t="shared" si="0"/>
        <v>1.4016278477057113E-14</v>
      </c>
      <c r="D18">
        <f t="shared" si="1"/>
        <v>4.9500000000000004E-3</v>
      </c>
      <c r="E18">
        <f t="shared" si="2"/>
        <v>7.0356236397351446E-2</v>
      </c>
      <c r="F18" s="6">
        <f t="shared" si="3"/>
        <v>-717977342923.71887</v>
      </c>
      <c r="G18">
        <f t="shared" si="4"/>
        <v>-12117807090529.914</v>
      </c>
    </row>
    <row r="19" spans="2:7">
      <c r="B19" s="4">
        <v>0.5</v>
      </c>
      <c r="C19" s="1">
        <f t="shared" si="0"/>
        <v>8.8817841970012523E-16</v>
      </c>
      <c r="D19">
        <f t="shared" si="1"/>
        <v>5.0000000000000001E-3</v>
      </c>
      <c r="E19">
        <f t="shared" si="2"/>
        <v>7.0710678118654752E-2</v>
      </c>
      <c r="F19" s="6">
        <f t="shared" si="3"/>
        <v>-7151936185019.9385</v>
      </c>
      <c r="G19">
        <f t="shared" si="4"/>
        <v>-128679176841924.42</v>
      </c>
    </row>
    <row r="20" spans="2:7">
      <c r="B20" s="4">
        <v>0.55000000000000004</v>
      </c>
      <c r="C20" s="1">
        <f t="shared" si="0"/>
        <v>3.4050809889910851E-17</v>
      </c>
      <c r="D20">
        <f t="shared" si="1"/>
        <v>4.9499999999999995E-3</v>
      </c>
      <c r="E20">
        <f t="shared" si="2"/>
        <v>7.0356236397351446E-2</v>
      </c>
      <c r="F20" s="6">
        <f t="shared" si="3"/>
        <v>-112682731156891.98</v>
      </c>
      <c r="G20">
        <f t="shared" si="4"/>
        <v>-2110615899437439</v>
      </c>
    </row>
    <row r="21" spans="2:7">
      <c r="B21" s="4">
        <v>0.6</v>
      </c>
      <c r="C21" s="1">
        <f t="shared" si="0"/>
        <v>7.3099121379762734E-19</v>
      </c>
      <c r="D21">
        <f t="shared" si="1"/>
        <v>4.7999999999999996E-3</v>
      </c>
      <c r="E21">
        <f t="shared" si="2"/>
        <v>6.9282032302755092E-2</v>
      </c>
      <c r="F21" s="6">
        <f t="shared" si="3"/>
        <v>-2937460221761724</v>
      </c>
      <c r="G21">
        <f t="shared" si="4"/>
        <v>-5.6495549812096712E+16</v>
      </c>
    </row>
    <row r="22" spans="2:7">
      <c r="B22" s="4">
        <v>0.65</v>
      </c>
      <c r="C22" s="1">
        <f t="shared" si="0"/>
        <v>7.7957039942905598E-21</v>
      </c>
      <c r="D22">
        <f t="shared" si="1"/>
        <v>4.5499999999999994E-3</v>
      </c>
      <c r="E22">
        <f t="shared" si="2"/>
        <v>6.7453687816160207E-2</v>
      </c>
      <c r="F22" s="6">
        <f t="shared" si="3"/>
        <v>-1.368069771452004E+17</v>
      </c>
      <c r="G22">
        <f t="shared" si="4"/>
        <v>-2.6773903384687708E+18</v>
      </c>
    </row>
    <row r="23" spans="2:7">
      <c r="B23" s="4">
        <v>0.7</v>
      </c>
      <c r="C23" s="1">
        <f t="shared" si="0"/>
        <v>3.4342395778058211E-23</v>
      </c>
      <c r="D23">
        <f t="shared" si="1"/>
        <v>4.2000000000000006E-3</v>
      </c>
      <c r="E23">
        <f t="shared" si="2"/>
        <v>6.4807406984078608E-2</v>
      </c>
      <c r="F23" s="6">
        <f t="shared" si="3"/>
        <v>-1.2827654513813656E+19</v>
      </c>
      <c r="G23">
        <f t="shared" si="4"/>
        <v>-2.5381695073336944E+20</v>
      </c>
    </row>
    <row r="24" spans="2:7">
      <c r="B24" s="4">
        <v>0.75</v>
      </c>
      <c r="C24" s="1">
        <f t="shared" si="0"/>
        <v>4.6581447592395526E-26</v>
      </c>
      <c r="D24">
        <f t="shared" si="1"/>
        <v>3.7499999999999999E-3</v>
      </c>
      <c r="E24">
        <f t="shared" si="2"/>
        <v>6.123724356957945E-2</v>
      </c>
      <c r="F24" s="6">
        <f t="shared" si="3"/>
        <v>-2.9118537630095366E+21</v>
      </c>
      <c r="G24">
        <f t="shared" si="4"/>
        <v>-5.7980522169914406E+22</v>
      </c>
    </row>
    <row r="25" spans="2:7">
      <c r="B25" s="4">
        <v>0.8</v>
      </c>
      <c r="C25" s="1">
        <f t="shared" si="0"/>
        <v>1.1805916207174002E-29</v>
      </c>
      <c r="D25">
        <f t="shared" si="1"/>
        <v>3.1999999999999997E-3</v>
      </c>
      <c r="E25">
        <f t="shared" si="2"/>
        <v>5.6568542494923803E-2</v>
      </c>
      <c r="F25" s="6">
        <f t="shared" si="3"/>
        <v>-2.1467774325600456E+24</v>
      </c>
      <c r="G25">
        <f t="shared" si="4"/>
        <v>-4.2877311575940681E+25</v>
      </c>
    </row>
    <row r="26" spans="2:7">
      <c r="B26" s="4">
        <v>0.85</v>
      </c>
      <c r="C26" s="1">
        <f t="shared" si="0"/>
        <v>2.1769057142824957E-34</v>
      </c>
      <c r="D26">
        <f t="shared" si="1"/>
        <v>2.5500000000000002E-3</v>
      </c>
      <c r="E26">
        <f t="shared" si="2"/>
        <v>5.0497524691810389E-2</v>
      </c>
      <c r="F26" s="6">
        <f t="shared" si="3"/>
        <v>-8.4703294725680982E+27</v>
      </c>
      <c r="G26">
        <f t="shared" si="4"/>
        <v>-1.6936365390271098E+29</v>
      </c>
    </row>
    <row r="27" spans="2:7">
      <c r="B27" s="4">
        <v>0.9</v>
      </c>
      <c r="C27" s="1">
        <f t="shared" si="0"/>
        <v>3.4867844009999652E-41</v>
      </c>
      <c r="D27">
        <f t="shared" si="1"/>
        <v>1.7999999999999997E-3</v>
      </c>
      <c r="E27">
        <f t="shared" si="2"/>
        <v>4.2426406871192847E-2</v>
      </c>
      <c r="F27" s="6">
        <f t="shared" si="3"/>
        <v>-4.5936762140826023E+32</v>
      </c>
      <c r="G27">
        <f t="shared" si="4"/>
        <v>-9.1871830215757439E+33</v>
      </c>
    </row>
    <row r="28" spans="2:7">
      <c r="B28" s="4">
        <v>0.95</v>
      </c>
      <c r="C28" s="1">
        <f t="shared" si="0"/>
        <v>5.4454807399306462E-53</v>
      </c>
      <c r="D28">
        <f t="shared" si="1"/>
        <v>9.5000000000000087E-4</v>
      </c>
      <c r="E28">
        <f t="shared" si="2"/>
        <v>3.0822070014844896E-2</v>
      </c>
      <c r="F28" s="6">
        <f t="shared" si="3"/>
        <v>-2.8679719907924693E+39</v>
      </c>
      <c r="G28">
        <f t="shared" si="4"/>
        <v>-5.7359430628497032E+40</v>
      </c>
    </row>
    <row r="29" spans="2:7">
      <c r="B29" s="5">
        <v>1</v>
      </c>
      <c r="C29" s="3">
        <f t="shared" si="0"/>
        <v>0</v>
      </c>
      <c r="D29" s="2">
        <f t="shared" si="1"/>
        <v>0</v>
      </c>
      <c r="E29" s="2">
        <f t="shared" si="2"/>
        <v>0</v>
      </c>
      <c r="F29" s="26">
        <f t="shared" si="3"/>
        <v>1.7445658985327696E+52</v>
      </c>
      <c r="G29" s="2">
        <f t="shared" si="4"/>
        <v>3.4891317970661097E+53</v>
      </c>
    </row>
  </sheetData>
  <conditionalFormatting sqref="C9:C2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horizontalDpi="300" verticalDpi="300" r:id="rId1"/>
  <headerFooter alignWithMargins="0"/>
  <drawing r:id="rId2"/>
  <legacyDrawing r:id="rId3"/>
  <oleObjects>
    <oleObject progId="Equation.3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5"/>
  <sheetViews>
    <sheetView tabSelected="1" topLeftCell="Q1" zoomScale="80" zoomScaleNormal="80" workbookViewId="0">
      <selection activeCell="AC13" sqref="AC13"/>
    </sheetView>
  </sheetViews>
  <sheetFormatPr defaultRowHeight="12.75"/>
  <cols>
    <col min="5" max="8" width="12.42578125" style="10" bestFit="1" customWidth="1"/>
    <col min="10" max="10" width="12.5703125" bestFit="1" customWidth="1"/>
    <col min="15" max="15" width="10.140625" customWidth="1"/>
    <col min="16" max="16" width="10" bestFit="1" customWidth="1"/>
    <col min="20" max="20" width="10.85546875" bestFit="1" customWidth="1"/>
    <col min="21" max="21" width="11" bestFit="1" customWidth="1"/>
    <col min="22" max="22" width="10.7109375" customWidth="1"/>
    <col min="23" max="23" width="15" bestFit="1" customWidth="1"/>
    <col min="25" max="25" width="25" bestFit="1" customWidth="1"/>
    <col min="26" max="26" width="8.140625" bestFit="1" customWidth="1"/>
  </cols>
  <sheetData>
    <row r="1" spans="1:29">
      <c r="E1" s="52" t="s">
        <v>14</v>
      </c>
      <c r="F1" s="52"/>
      <c r="G1" s="52"/>
      <c r="H1" s="52"/>
      <c r="J1" s="52" t="s">
        <v>22</v>
      </c>
      <c r="K1" s="52"/>
      <c r="L1" s="52"/>
      <c r="M1" s="52"/>
      <c r="O1" s="52" t="s">
        <v>24</v>
      </c>
      <c r="P1" s="52"/>
      <c r="Q1" s="52"/>
      <c r="R1" s="52"/>
    </row>
    <row r="3" spans="1:29">
      <c r="B3" s="8"/>
      <c r="C3" s="8"/>
      <c r="D3" s="8"/>
      <c r="E3" s="18" t="s">
        <v>25</v>
      </c>
      <c r="F3" s="19" t="s">
        <v>8</v>
      </c>
      <c r="G3" s="20" t="s">
        <v>15</v>
      </c>
      <c r="H3" s="13"/>
      <c r="I3" s="14"/>
      <c r="J3" s="18" t="s">
        <v>25</v>
      </c>
      <c r="K3" s="21" t="s">
        <v>17</v>
      </c>
      <c r="O3" s="18" t="s">
        <v>25</v>
      </c>
      <c r="P3" s="21" t="s">
        <v>17</v>
      </c>
    </row>
    <row r="4" spans="1:29">
      <c r="B4" s="8"/>
      <c r="C4" s="8"/>
      <c r="D4" s="8"/>
      <c r="E4" s="15" t="s">
        <v>9</v>
      </c>
      <c r="F4" s="10">
        <v>0.5</v>
      </c>
      <c r="G4" s="10">
        <f>EXP(F4)/(1+EXP(F4))</f>
        <v>0.62245933120185459</v>
      </c>
      <c r="J4" s="16" t="s">
        <v>9</v>
      </c>
      <c r="K4" s="10">
        <v>5</v>
      </c>
      <c r="O4" t="s">
        <v>9</v>
      </c>
      <c r="P4">
        <v>0.5</v>
      </c>
    </row>
    <row r="5" spans="1:29">
      <c r="B5" s="8"/>
      <c r="C5" s="8"/>
      <c r="D5" s="8"/>
      <c r="J5" s="15" t="s">
        <v>43</v>
      </c>
      <c r="K5" s="12">
        <v>0.5</v>
      </c>
      <c r="O5" s="9" t="s">
        <v>43</v>
      </c>
      <c r="P5">
        <v>0.5</v>
      </c>
    </row>
    <row r="6" spans="1:29">
      <c r="B6" s="8"/>
      <c r="C6" s="8"/>
      <c r="D6" s="8"/>
      <c r="J6" s="15"/>
      <c r="K6" s="12"/>
      <c r="O6" s="9" t="s">
        <v>44</v>
      </c>
      <c r="P6">
        <v>0.5</v>
      </c>
    </row>
    <row r="7" spans="1:29">
      <c r="B7" s="8"/>
      <c r="C7" s="8"/>
      <c r="D7" s="8"/>
      <c r="J7" s="15"/>
      <c r="K7" s="12"/>
    </row>
    <row r="8" spans="1:29">
      <c r="A8" s="51" t="s">
        <v>23</v>
      </c>
      <c r="B8" s="51"/>
      <c r="C8" s="51"/>
      <c r="D8" s="8"/>
      <c r="E8" s="53" t="s">
        <v>26</v>
      </c>
      <c r="F8" s="53"/>
      <c r="G8" s="53"/>
      <c r="H8" s="53"/>
      <c r="J8" s="53" t="s">
        <v>26</v>
      </c>
      <c r="K8" s="53"/>
      <c r="L8" s="53"/>
      <c r="M8" s="53"/>
      <c r="O8" s="53" t="s">
        <v>26</v>
      </c>
      <c r="P8" s="53"/>
      <c r="Q8" s="53"/>
      <c r="R8" s="53"/>
    </row>
    <row r="9" spans="1:29" ht="25.5">
      <c r="A9" s="34" t="s">
        <v>16</v>
      </c>
      <c r="B9" s="35" t="s">
        <v>9</v>
      </c>
      <c r="C9" s="36" t="s">
        <v>20</v>
      </c>
      <c r="D9" s="17"/>
      <c r="E9" s="37" t="s">
        <v>10</v>
      </c>
      <c r="F9" s="37" t="s">
        <v>11</v>
      </c>
      <c r="G9" s="37" t="s">
        <v>12</v>
      </c>
      <c r="H9" s="37" t="s">
        <v>13</v>
      </c>
      <c r="J9" s="38" t="s">
        <v>10</v>
      </c>
      <c r="K9" s="38" t="s">
        <v>11</v>
      </c>
      <c r="L9" s="38" t="s">
        <v>12</v>
      </c>
      <c r="M9" s="38" t="s">
        <v>13</v>
      </c>
      <c r="O9" s="38" t="s">
        <v>10</v>
      </c>
      <c r="P9" s="38" t="s">
        <v>11</v>
      </c>
      <c r="Q9" s="38" t="s">
        <v>12</v>
      </c>
      <c r="R9" s="38" t="s">
        <v>13</v>
      </c>
      <c r="T9" s="39" t="s">
        <v>20</v>
      </c>
      <c r="U9" s="40" t="s">
        <v>14</v>
      </c>
      <c r="V9" s="40" t="s">
        <v>22</v>
      </c>
      <c r="W9" s="39" t="s">
        <v>21</v>
      </c>
      <c r="Y9" s="2"/>
      <c r="Z9" s="41" t="s">
        <v>29</v>
      </c>
      <c r="AA9" s="42" t="s">
        <v>2</v>
      </c>
      <c r="AB9" s="42" t="s">
        <v>27</v>
      </c>
      <c r="AC9" s="42" t="s">
        <v>28</v>
      </c>
    </row>
    <row r="10" spans="1:29">
      <c r="A10">
        <v>1</v>
      </c>
      <c r="B10">
        <v>1</v>
      </c>
      <c r="C10">
        <v>2.1146854881534227</v>
      </c>
      <c r="F10" s="10">
        <f t="shared" ref="F10:F41" si="0">EXP(E10)/(1+EXP(E10))</f>
        <v>0.5</v>
      </c>
      <c r="G10" s="10">
        <f t="shared" ref="G10:G41" si="1">(F10^A10)*(1-F10)^(1-A10)</f>
        <v>0.5</v>
      </c>
      <c r="H10" s="10">
        <f>LN(G10)</f>
        <v>-0.69314718055994529</v>
      </c>
      <c r="J10" s="10"/>
      <c r="K10" s="10">
        <f>EXP(J10)/(1+EXP(J10))</f>
        <v>0.5</v>
      </c>
      <c r="L10" s="10">
        <f>(K10^A10)*(1-K10)^(1-A10)</f>
        <v>0.5</v>
      </c>
      <c r="M10" s="10">
        <f>LN(L10)</f>
        <v>-0.69314718055994529</v>
      </c>
      <c r="O10" s="10"/>
      <c r="P10" s="10">
        <f>EXP(O10)/(1+EXP(O10))</f>
        <v>0.5</v>
      </c>
      <c r="Q10" s="10">
        <f>(P10^A10)*(1-P10)^(1-A10)</f>
        <v>0.5</v>
      </c>
      <c r="R10" s="10">
        <f>LN(Q10)</f>
        <v>-0.69314718055994529</v>
      </c>
      <c r="T10" s="4">
        <f>C61</f>
        <v>1.327336572563292</v>
      </c>
      <c r="U10" s="10">
        <f t="shared" ref="U10:U18" si="2">EXP($F$4)/(1+EXP($F$4))</f>
        <v>0.62245933120185459</v>
      </c>
      <c r="V10" s="10">
        <f t="shared" ref="V10:V18" si="3">EXP($K$4+$K$5*T10)/(1+EXP($K$4+$K$5*T10))</f>
        <v>0.99654223221158023</v>
      </c>
      <c r="W10" s="10">
        <f t="shared" ref="W10:W18" si="4">EXP($P$4+$P$5*T10+$P$6*T10^2)/(1+EXP($P$4+$P$5*T10+$P$6*T10^2))</f>
        <v>0.88539875790773392</v>
      </c>
      <c r="Y10" s="22" t="s">
        <v>14</v>
      </c>
      <c r="Z10" s="22">
        <f>-2*H60</f>
        <v>69.314718055994462</v>
      </c>
      <c r="AA10">
        <v>50</v>
      </c>
      <c r="AB10">
        <v>1</v>
      </c>
      <c r="AC10" s="4">
        <f>-2*H60+2*AB10+(2*AB10*(AB10+1)/(AA10-AB10-1))</f>
        <v>71.39805138932779</v>
      </c>
    </row>
    <row r="11" spans="1:29">
      <c r="A11">
        <v>1</v>
      </c>
      <c r="B11">
        <v>1</v>
      </c>
      <c r="C11">
        <v>2.8558905906461485</v>
      </c>
      <c r="F11" s="10">
        <f t="shared" si="0"/>
        <v>0.5</v>
      </c>
      <c r="G11" s="10">
        <f t="shared" si="1"/>
        <v>0.5</v>
      </c>
      <c r="H11" s="10">
        <f t="shared" ref="H11:H59" si="5">LN(G11)</f>
        <v>-0.69314718055994529</v>
      </c>
      <c r="J11" s="10"/>
      <c r="K11" s="10">
        <f t="shared" ref="K11:K59" si="6">EXP(J11)/(1+EXP(J11))</f>
        <v>0.5</v>
      </c>
      <c r="L11" s="10">
        <f t="shared" ref="L11:L59" si="7">(K11^A11)*(1-K11)^(1-A11)</f>
        <v>0.5</v>
      </c>
      <c r="M11" s="10">
        <f t="shared" ref="M11:M59" si="8">LN(L11)</f>
        <v>-0.69314718055994529</v>
      </c>
      <c r="O11" s="10"/>
      <c r="P11" s="10">
        <f t="shared" ref="P11:P59" si="9">EXP(O11)/(1+EXP(O11))</f>
        <v>0.5</v>
      </c>
      <c r="Q11" s="10">
        <f t="shared" ref="Q11:Q59" si="10">(P11^A11)*(1-P11)^(1-A11)</f>
        <v>0.5</v>
      </c>
      <c r="R11" s="10">
        <f t="shared" ref="R11:R59" si="11">LN(Q11)</f>
        <v>-0.69314718055994529</v>
      </c>
      <c r="T11" s="4">
        <f>T10+($C$62-$C$61)/10</f>
        <v>1.4801919743715777</v>
      </c>
      <c r="U11" s="10">
        <f t="shared" si="2"/>
        <v>0.62245933120185459</v>
      </c>
      <c r="V11" s="10">
        <f t="shared" si="3"/>
        <v>0.99679583992990473</v>
      </c>
      <c r="W11" s="10">
        <f t="shared" si="4"/>
        <v>0.91178121374649412</v>
      </c>
      <c r="Y11" s="22" t="s">
        <v>22</v>
      </c>
      <c r="Z11" s="22">
        <f>-2*M60</f>
        <v>69.314718055994462</v>
      </c>
      <c r="AA11">
        <v>50</v>
      </c>
      <c r="AB11">
        <v>2</v>
      </c>
      <c r="AC11" s="4">
        <f>-2*M60+2*AB11+(2*AB11*(AB11+1)/(AA11-AB11-1))</f>
        <v>73.570037204930628</v>
      </c>
    </row>
    <row r="12" spans="1:29">
      <c r="A12">
        <v>1</v>
      </c>
      <c r="B12">
        <v>1</v>
      </c>
      <c r="C12">
        <v>2.5944185131668904</v>
      </c>
      <c r="F12" s="10">
        <f t="shared" si="0"/>
        <v>0.5</v>
      </c>
      <c r="G12" s="10">
        <f t="shared" si="1"/>
        <v>0.5</v>
      </c>
      <c r="H12" s="10">
        <f t="shared" si="5"/>
        <v>-0.69314718055994529</v>
      </c>
      <c r="J12" s="10"/>
      <c r="K12" s="10">
        <f t="shared" si="6"/>
        <v>0.5</v>
      </c>
      <c r="L12" s="10">
        <f t="shared" si="7"/>
        <v>0.5</v>
      </c>
      <c r="M12" s="10">
        <f t="shared" si="8"/>
        <v>-0.69314718055994529</v>
      </c>
      <c r="O12" s="10"/>
      <c r="P12" s="10">
        <f t="shared" si="9"/>
        <v>0.5</v>
      </c>
      <c r="Q12" s="10">
        <f t="shared" si="10"/>
        <v>0.5</v>
      </c>
      <c r="R12" s="10">
        <f t="shared" si="11"/>
        <v>-0.69314718055994529</v>
      </c>
      <c r="T12" s="4">
        <f t="shared" ref="T12:T18" si="12">T11+($C$62-$C$61)/10</f>
        <v>1.6330473761798634</v>
      </c>
      <c r="U12" s="10">
        <f t="shared" si="2"/>
        <v>0.62245933120185459</v>
      </c>
      <c r="V12" s="10">
        <f t="shared" si="3"/>
        <v>0.99703090237479264</v>
      </c>
      <c r="W12" s="10">
        <f t="shared" si="4"/>
        <v>0.93400763471134318</v>
      </c>
      <c r="Y12" s="43" t="s">
        <v>21</v>
      </c>
      <c r="Z12" s="44">
        <f>-2*R60</f>
        <v>69.314718055994462</v>
      </c>
      <c r="AA12" s="2">
        <v>50</v>
      </c>
      <c r="AB12" s="2">
        <v>3</v>
      </c>
      <c r="AC12" s="5">
        <f>-2*R60+2*AB12+(2*AB12*(AB12+1)/(AA12-AB12-1))</f>
        <v>75.836457186429243</v>
      </c>
    </row>
    <row r="13" spans="1:29">
      <c r="A13">
        <v>1</v>
      </c>
      <c r="B13">
        <v>1</v>
      </c>
      <c r="C13">
        <v>2.5966252284551303</v>
      </c>
      <c r="F13" s="10">
        <f t="shared" si="0"/>
        <v>0.5</v>
      </c>
      <c r="G13" s="10">
        <f t="shared" si="1"/>
        <v>0.5</v>
      </c>
      <c r="H13" s="10">
        <f t="shared" si="5"/>
        <v>-0.69314718055994529</v>
      </c>
      <c r="J13" s="10"/>
      <c r="K13" s="10">
        <f t="shared" si="6"/>
        <v>0.5</v>
      </c>
      <c r="L13" s="10">
        <f t="shared" si="7"/>
        <v>0.5</v>
      </c>
      <c r="M13" s="10">
        <f t="shared" si="8"/>
        <v>-0.69314718055994529</v>
      </c>
      <c r="O13" s="10"/>
      <c r="P13" s="10">
        <f t="shared" si="9"/>
        <v>0.5</v>
      </c>
      <c r="Q13" s="10">
        <f t="shared" si="10"/>
        <v>0.5</v>
      </c>
      <c r="R13" s="10">
        <f t="shared" si="11"/>
        <v>-0.69314718055994529</v>
      </c>
      <c r="T13" s="4">
        <f t="shared" si="12"/>
        <v>1.7859027779881491</v>
      </c>
      <c r="U13" s="10">
        <f t="shared" si="2"/>
        <v>0.62245933120185459</v>
      </c>
      <c r="V13" s="10">
        <f t="shared" si="3"/>
        <v>0.9972487678489973</v>
      </c>
      <c r="W13" s="10">
        <f t="shared" si="4"/>
        <v>0.95201424286758651</v>
      </c>
    </row>
    <row r="14" spans="1:29">
      <c r="A14">
        <v>1</v>
      </c>
      <c r="B14">
        <v>1</v>
      </c>
      <c r="C14">
        <v>2.749017993027286</v>
      </c>
      <c r="F14" s="10">
        <f t="shared" si="0"/>
        <v>0.5</v>
      </c>
      <c r="G14" s="10">
        <f t="shared" si="1"/>
        <v>0.5</v>
      </c>
      <c r="H14" s="10">
        <f t="shared" si="5"/>
        <v>-0.69314718055994529</v>
      </c>
      <c r="J14" s="10"/>
      <c r="K14" s="10">
        <f t="shared" si="6"/>
        <v>0.5</v>
      </c>
      <c r="L14" s="10">
        <f t="shared" si="7"/>
        <v>0.5</v>
      </c>
      <c r="M14" s="10">
        <f t="shared" si="8"/>
        <v>-0.69314718055994529</v>
      </c>
      <c r="O14" s="10"/>
      <c r="P14" s="10">
        <f t="shared" si="9"/>
        <v>0.5</v>
      </c>
      <c r="Q14" s="10">
        <f t="shared" si="10"/>
        <v>0.5</v>
      </c>
      <c r="R14" s="10">
        <f t="shared" si="11"/>
        <v>-0.69314718055994529</v>
      </c>
      <c r="T14" s="4">
        <f t="shared" si="12"/>
        <v>1.9387581797964348</v>
      </c>
      <c r="U14" s="10">
        <f t="shared" si="2"/>
        <v>0.62245933120185459</v>
      </c>
      <c r="V14" s="10">
        <f t="shared" si="3"/>
        <v>0.99745068773755696</v>
      </c>
      <c r="W14" s="10">
        <f t="shared" si="4"/>
        <v>0.96606455873849617</v>
      </c>
    </row>
    <row r="15" spans="1:29">
      <c r="A15">
        <v>1</v>
      </c>
      <c r="B15">
        <v>1</v>
      </c>
      <c r="C15">
        <v>2.2752807843236682</v>
      </c>
      <c r="F15" s="10">
        <f t="shared" si="0"/>
        <v>0.5</v>
      </c>
      <c r="G15" s="10">
        <f t="shared" si="1"/>
        <v>0.5</v>
      </c>
      <c r="H15" s="10">
        <f t="shared" si="5"/>
        <v>-0.69314718055994529</v>
      </c>
      <c r="J15" s="10"/>
      <c r="K15" s="10">
        <f t="shared" si="6"/>
        <v>0.5</v>
      </c>
      <c r="L15" s="10">
        <f t="shared" si="7"/>
        <v>0.5</v>
      </c>
      <c r="M15" s="10">
        <f t="shared" si="8"/>
        <v>-0.69314718055994529</v>
      </c>
      <c r="O15" s="10"/>
      <c r="P15" s="10">
        <f t="shared" si="9"/>
        <v>0.5</v>
      </c>
      <c r="Q15" s="10">
        <f t="shared" si="10"/>
        <v>0.5</v>
      </c>
      <c r="R15" s="10">
        <f t="shared" si="11"/>
        <v>-0.69314718055994529</v>
      </c>
      <c r="T15" s="4">
        <f t="shared" si="12"/>
        <v>2.0916135816047206</v>
      </c>
      <c r="U15" s="10">
        <f t="shared" si="2"/>
        <v>0.62245933120185459</v>
      </c>
      <c r="V15" s="10">
        <f t="shared" si="3"/>
        <v>0.99763782331725392</v>
      </c>
      <c r="W15" s="10">
        <f t="shared" si="4"/>
        <v>0.97664313737624864</v>
      </c>
    </row>
    <row r="16" spans="1:29">
      <c r="A16">
        <v>1</v>
      </c>
      <c r="B16">
        <v>1</v>
      </c>
      <c r="C16">
        <v>2.2383711704178477</v>
      </c>
      <c r="F16" s="10">
        <f t="shared" si="0"/>
        <v>0.5</v>
      </c>
      <c r="G16" s="10">
        <f t="shared" si="1"/>
        <v>0.5</v>
      </c>
      <c r="H16" s="10">
        <f t="shared" si="5"/>
        <v>-0.69314718055994529</v>
      </c>
      <c r="J16" s="10"/>
      <c r="K16" s="10">
        <f t="shared" si="6"/>
        <v>0.5</v>
      </c>
      <c r="L16" s="10">
        <f t="shared" si="7"/>
        <v>0.5</v>
      </c>
      <c r="M16" s="10">
        <f t="shared" si="8"/>
        <v>-0.69314718055994529</v>
      </c>
      <c r="O16" s="10"/>
      <c r="P16" s="10">
        <f t="shared" si="9"/>
        <v>0.5</v>
      </c>
      <c r="Q16" s="10">
        <f t="shared" si="10"/>
        <v>0.5</v>
      </c>
      <c r="R16" s="10">
        <f t="shared" si="11"/>
        <v>-0.69314718055994529</v>
      </c>
      <c r="T16" s="4">
        <f t="shared" si="12"/>
        <v>2.244468983413006</v>
      </c>
      <c r="U16" s="10">
        <f t="shared" si="2"/>
        <v>0.62245933120185459</v>
      </c>
      <c r="V16" s="10">
        <f t="shared" si="3"/>
        <v>0.99781125211004551</v>
      </c>
      <c r="W16" s="10">
        <f t="shared" si="4"/>
        <v>0.98434297978330165</v>
      </c>
    </row>
    <row r="17" spans="1:23">
      <c r="A17">
        <v>1</v>
      </c>
      <c r="B17">
        <v>1</v>
      </c>
      <c r="C17">
        <v>2.5973279769121098</v>
      </c>
      <c r="F17" s="10">
        <f t="shared" si="0"/>
        <v>0.5</v>
      </c>
      <c r="G17" s="10">
        <f t="shared" si="1"/>
        <v>0.5</v>
      </c>
      <c r="H17" s="10">
        <f t="shared" si="5"/>
        <v>-0.69314718055994529</v>
      </c>
      <c r="J17" s="10"/>
      <c r="K17" s="10">
        <f t="shared" si="6"/>
        <v>0.5</v>
      </c>
      <c r="L17" s="10">
        <f t="shared" si="7"/>
        <v>0.5</v>
      </c>
      <c r="M17" s="10">
        <f t="shared" si="8"/>
        <v>-0.69314718055994529</v>
      </c>
      <c r="O17" s="10"/>
      <c r="P17" s="10">
        <f t="shared" si="9"/>
        <v>0.5</v>
      </c>
      <c r="Q17" s="10">
        <f t="shared" si="10"/>
        <v>0.5</v>
      </c>
      <c r="R17" s="10">
        <f t="shared" si="11"/>
        <v>-0.69314718055994529</v>
      </c>
      <c r="T17" s="4">
        <f t="shared" si="12"/>
        <v>2.3973243852212915</v>
      </c>
      <c r="U17" s="10">
        <f t="shared" si="2"/>
        <v>0.62245933120185459</v>
      </c>
      <c r="V17" s="10">
        <f t="shared" si="3"/>
        <v>0.99797197380776348</v>
      </c>
      <c r="W17" s="10">
        <f t="shared" si="4"/>
        <v>0.98977097485947929</v>
      </c>
    </row>
    <row r="18" spans="1:23">
      <c r="A18">
        <v>1</v>
      </c>
      <c r="B18">
        <v>1</v>
      </c>
      <c r="C18">
        <v>2.7397702957850329</v>
      </c>
      <c r="F18" s="10">
        <f t="shared" si="0"/>
        <v>0.5</v>
      </c>
      <c r="G18" s="10">
        <f t="shared" si="1"/>
        <v>0.5</v>
      </c>
      <c r="H18" s="10">
        <f t="shared" si="5"/>
        <v>-0.69314718055994529</v>
      </c>
      <c r="J18" s="10"/>
      <c r="K18" s="10">
        <f t="shared" si="6"/>
        <v>0.5</v>
      </c>
      <c r="L18" s="10">
        <f t="shared" si="7"/>
        <v>0.5</v>
      </c>
      <c r="M18" s="10">
        <f t="shared" si="8"/>
        <v>-0.69314718055994529</v>
      </c>
      <c r="O18" s="10"/>
      <c r="P18" s="10">
        <f t="shared" si="9"/>
        <v>0.5</v>
      </c>
      <c r="Q18" s="10">
        <f t="shared" si="10"/>
        <v>0.5</v>
      </c>
      <c r="R18" s="10">
        <f t="shared" si="11"/>
        <v>-0.69314718055994529</v>
      </c>
      <c r="T18" s="4">
        <f t="shared" si="12"/>
        <v>2.550179787029577</v>
      </c>
      <c r="U18" s="10">
        <f t="shared" si="2"/>
        <v>0.62245933120185459</v>
      </c>
      <c r="V18" s="10">
        <f t="shared" si="3"/>
        <v>0.99812091579422935</v>
      </c>
      <c r="W18" s="10">
        <f t="shared" si="4"/>
        <v>0.99348297127458729</v>
      </c>
    </row>
    <row r="19" spans="1:23">
      <c r="A19">
        <v>1</v>
      </c>
      <c r="B19">
        <v>1</v>
      </c>
      <c r="C19">
        <v>2.6040991163098433</v>
      </c>
      <c r="F19" s="10">
        <f t="shared" si="0"/>
        <v>0.5</v>
      </c>
      <c r="G19" s="10">
        <f t="shared" si="1"/>
        <v>0.5</v>
      </c>
      <c r="H19" s="10">
        <f t="shared" si="5"/>
        <v>-0.69314718055994529</v>
      </c>
      <c r="J19" s="10"/>
      <c r="K19" s="10">
        <f t="shared" si="6"/>
        <v>0.5</v>
      </c>
      <c r="L19" s="10">
        <f t="shared" si="7"/>
        <v>0.5</v>
      </c>
      <c r="M19" s="10">
        <f t="shared" si="8"/>
        <v>-0.69314718055994529</v>
      </c>
      <c r="O19" s="10"/>
      <c r="P19" s="10">
        <f t="shared" si="9"/>
        <v>0.5</v>
      </c>
      <c r="Q19" s="10">
        <f t="shared" si="10"/>
        <v>0.5</v>
      </c>
      <c r="R19" s="10">
        <f t="shared" si="11"/>
        <v>-0.69314718055994529</v>
      </c>
    </row>
    <row r="20" spans="1:23">
      <c r="A20">
        <v>0</v>
      </c>
      <c r="B20">
        <v>1</v>
      </c>
      <c r="C20">
        <v>1.8882521632266211</v>
      </c>
      <c r="F20" s="10">
        <f t="shared" si="0"/>
        <v>0.5</v>
      </c>
      <c r="G20" s="10">
        <f t="shared" si="1"/>
        <v>0.5</v>
      </c>
      <c r="H20" s="10">
        <f t="shared" si="5"/>
        <v>-0.69314718055994529</v>
      </c>
      <c r="J20" s="10"/>
      <c r="K20" s="10">
        <f t="shared" si="6"/>
        <v>0.5</v>
      </c>
      <c r="L20" s="10">
        <f t="shared" si="7"/>
        <v>0.5</v>
      </c>
      <c r="M20" s="10">
        <f t="shared" si="8"/>
        <v>-0.69314718055994529</v>
      </c>
      <c r="O20" s="10"/>
      <c r="P20" s="10">
        <f t="shared" si="9"/>
        <v>0.5</v>
      </c>
      <c r="Q20" s="10">
        <f t="shared" si="10"/>
        <v>0.5</v>
      </c>
      <c r="R20" s="10">
        <f t="shared" si="11"/>
        <v>-0.69314718055994529</v>
      </c>
    </row>
    <row r="21" spans="1:23">
      <c r="A21">
        <v>0</v>
      </c>
      <c r="B21">
        <v>1</v>
      </c>
      <c r="C21">
        <v>2.535544166050911</v>
      </c>
      <c r="F21" s="10">
        <f t="shared" si="0"/>
        <v>0.5</v>
      </c>
      <c r="G21" s="10">
        <f t="shared" si="1"/>
        <v>0.5</v>
      </c>
      <c r="H21" s="10">
        <f t="shared" si="5"/>
        <v>-0.69314718055994529</v>
      </c>
      <c r="J21" s="10"/>
      <c r="K21" s="10">
        <f t="shared" si="6"/>
        <v>0.5</v>
      </c>
      <c r="L21" s="10">
        <f t="shared" si="7"/>
        <v>0.5</v>
      </c>
      <c r="M21" s="10">
        <f t="shared" si="8"/>
        <v>-0.69314718055994529</v>
      </c>
      <c r="O21" s="10"/>
      <c r="P21" s="10">
        <f t="shared" si="9"/>
        <v>0.5</v>
      </c>
      <c r="Q21" s="10">
        <f t="shared" si="10"/>
        <v>0.5</v>
      </c>
      <c r="R21" s="10">
        <f t="shared" si="11"/>
        <v>-0.69314718055994529</v>
      </c>
    </row>
    <row r="22" spans="1:23">
      <c r="A22">
        <v>0</v>
      </c>
      <c r="B22">
        <v>1</v>
      </c>
      <c r="C22">
        <v>1.5723887057507162</v>
      </c>
      <c r="F22" s="10">
        <f t="shared" si="0"/>
        <v>0.5</v>
      </c>
      <c r="G22" s="10">
        <f t="shared" si="1"/>
        <v>0.5</v>
      </c>
      <c r="H22" s="10">
        <f t="shared" si="5"/>
        <v>-0.69314718055994529</v>
      </c>
      <c r="J22" s="10"/>
      <c r="K22" s="10">
        <f t="shared" si="6"/>
        <v>0.5</v>
      </c>
      <c r="L22" s="10">
        <f t="shared" si="7"/>
        <v>0.5</v>
      </c>
      <c r="M22" s="10">
        <f t="shared" si="8"/>
        <v>-0.69314718055994529</v>
      </c>
      <c r="O22" s="10"/>
      <c r="P22" s="10">
        <f t="shared" si="9"/>
        <v>0.5</v>
      </c>
      <c r="Q22" s="10">
        <f t="shared" si="10"/>
        <v>0.5</v>
      </c>
      <c r="R22" s="10">
        <f t="shared" si="11"/>
        <v>-0.69314718055994529</v>
      </c>
    </row>
    <row r="23" spans="1:23">
      <c r="A23">
        <v>0</v>
      </c>
      <c r="B23">
        <v>1</v>
      </c>
      <c r="C23">
        <v>2.3290478089229638</v>
      </c>
      <c r="F23" s="10">
        <f t="shared" si="0"/>
        <v>0.5</v>
      </c>
      <c r="G23" s="10">
        <f t="shared" si="1"/>
        <v>0.5</v>
      </c>
      <c r="H23" s="10">
        <f t="shared" si="5"/>
        <v>-0.69314718055994529</v>
      </c>
      <c r="J23" s="10"/>
      <c r="K23" s="10">
        <f t="shared" si="6"/>
        <v>0.5</v>
      </c>
      <c r="L23" s="10">
        <f t="shared" si="7"/>
        <v>0.5</v>
      </c>
      <c r="M23" s="10">
        <f t="shared" si="8"/>
        <v>-0.69314718055994529</v>
      </c>
      <c r="O23" s="10"/>
      <c r="P23" s="10">
        <f t="shared" si="9"/>
        <v>0.5</v>
      </c>
      <c r="Q23" s="10">
        <f t="shared" si="10"/>
        <v>0.5</v>
      </c>
      <c r="R23" s="10">
        <f t="shared" si="11"/>
        <v>-0.69314718055994529</v>
      </c>
    </row>
    <row r="24" spans="1:23">
      <c r="A24">
        <v>0</v>
      </c>
      <c r="B24">
        <v>1</v>
      </c>
      <c r="C24">
        <v>2.2006026665972991</v>
      </c>
      <c r="F24" s="10">
        <f t="shared" si="0"/>
        <v>0.5</v>
      </c>
      <c r="G24" s="10">
        <f t="shared" si="1"/>
        <v>0.5</v>
      </c>
      <c r="H24" s="10">
        <f t="shared" si="5"/>
        <v>-0.69314718055994529</v>
      </c>
      <c r="J24" s="10"/>
      <c r="K24" s="10">
        <f t="shared" si="6"/>
        <v>0.5</v>
      </c>
      <c r="L24" s="10">
        <f t="shared" si="7"/>
        <v>0.5</v>
      </c>
      <c r="M24" s="10">
        <f t="shared" si="8"/>
        <v>-0.69314718055994529</v>
      </c>
      <c r="O24" s="10"/>
      <c r="P24" s="10">
        <f t="shared" si="9"/>
        <v>0.5</v>
      </c>
      <c r="Q24" s="10">
        <f t="shared" si="10"/>
        <v>0.5</v>
      </c>
      <c r="R24" s="10">
        <f t="shared" si="11"/>
        <v>-0.69314718055994529</v>
      </c>
    </row>
    <row r="25" spans="1:23">
      <c r="A25">
        <v>0</v>
      </c>
      <c r="B25">
        <v>1</v>
      </c>
      <c r="C25">
        <v>1.8151610528991065</v>
      </c>
      <c r="F25" s="10">
        <f t="shared" si="0"/>
        <v>0.5</v>
      </c>
      <c r="G25" s="10">
        <f t="shared" si="1"/>
        <v>0.5</v>
      </c>
      <c r="H25" s="10">
        <f t="shared" si="5"/>
        <v>-0.69314718055994529</v>
      </c>
      <c r="J25" s="10"/>
      <c r="K25" s="10">
        <f t="shared" si="6"/>
        <v>0.5</v>
      </c>
      <c r="L25" s="10">
        <f t="shared" si="7"/>
        <v>0.5</v>
      </c>
      <c r="M25" s="10">
        <f t="shared" si="8"/>
        <v>-0.69314718055994529</v>
      </c>
      <c r="O25" s="10"/>
      <c r="P25" s="10">
        <f t="shared" si="9"/>
        <v>0.5</v>
      </c>
      <c r="Q25" s="10">
        <f t="shared" si="10"/>
        <v>0.5</v>
      </c>
      <c r="R25" s="10">
        <f t="shared" si="11"/>
        <v>-0.69314718055994529</v>
      </c>
    </row>
    <row r="26" spans="1:23">
      <c r="A26">
        <v>0</v>
      </c>
      <c r="B26">
        <v>1</v>
      </c>
      <c r="C26">
        <v>1.5364727051783633</v>
      </c>
      <c r="F26" s="10">
        <f t="shared" si="0"/>
        <v>0.5</v>
      </c>
      <c r="G26" s="10">
        <f t="shared" si="1"/>
        <v>0.5</v>
      </c>
      <c r="H26" s="10">
        <f t="shared" si="5"/>
        <v>-0.69314718055994529</v>
      </c>
      <c r="J26" s="10"/>
      <c r="K26" s="10">
        <f t="shared" si="6"/>
        <v>0.5</v>
      </c>
      <c r="L26" s="10">
        <f t="shared" si="7"/>
        <v>0.5</v>
      </c>
      <c r="M26" s="10">
        <f t="shared" si="8"/>
        <v>-0.69314718055994529</v>
      </c>
      <c r="O26" s="10"/>
      <c r="P26" s="10">
        <f t="shared" si="9"/>
        <v>0.5</v>
      </c>
      <c r="Q26" s="10">
        <f t="shared" si="10"/>
        <v>0.5</v>
      </c>
      <c r="R26" s="10">
        <f t="shared" si="11"/>
        <v>-0.69314718055994529</v>
      </c>
    </row>
    <row r="27" spans="1:23">
      <c r="A27">
        <v>0</v>
      </c>
      <c r="B27">
        <v>1</v>
      </c>
      <c r="C27">
        <v>1.7606677475238837</v>
      </c>
      <c r="F27" s="10">
        <f t="shared" si="0"/>
        <v>0.5</v>
      </c>
      <c r="G27" s="10">
        <f t="shared" si="1"/>
        <v>0.5</v>
      </c>
      <c r="H27" s="10">
        <f t="shared" si="5"/>
        <v>-0.69314718055994529</v>
      </c>
      <c r="J27" s="10"/>
      <c r="K27" s="10">
        <f t="shared" si="6"/>
        <v>0.5</v>
      </c>
      <c r="L27" s="10">
        <f t="shared" si="7"/>
        <v>0.5</v>
      </c>
      <c r="M27" s="10">
        <f t="shared" si="8"/>
        <v>-0.69314718055994529</v>
      </c>
      <c r="O27" s="10"/>
      <c r="P27" s="10">
        <f t="shared" si="9"/>
        <v>0.5</v>
      </c>
      <c r="Q27" s="10">
        <f t="shared" si="10"/>
        <v>0.5</v>
      </c>
      <c r="R27" s="10">
        <f t="shared" si="11"/>
        <v>-0.69314718055994529</v>
      </c>
    </row>
    <row r="28" spans="1:23">
      <c r="A28">
        <v>0</v>
      </c>
      <c r="B28">
        <v>1</v>
      </c>
      <c r="C28">
        <v>1.888349358665524</v>
      </c>
      <c r="F28" s="10">
        <f t="shared" si="0"/>
        <v>0.5</v>
      </c>
      <c r="G28" s="10">
        <f t="shared" si="1"/>
        <v>0.5</v>
      </c>
      <c r="H28" s="10">
        <f t="shared" si="5"/>
        <v>-0.69314718055994529</v>
      </c>
      <c r="J28" s="10"/>
      <c r="K28" s="10">
        <f t="shared" si="6"/>
        <v>0.5</v>
      </c>
      <c r="L28" s="10">
        <f t="shared" si="7"/>
        <v>0.5</v>
      </c>
      <c r="M28" s="10">
        <f t="shared" si="8"/>
        <v>-0.69314718055994529</v>
      </c>
      <c r="O28" s="10"/>
      <c r="P28" s="10">
        <f t="shared" si="9"/>
        <v>0.5</v>
      </c>
      <c r="Q28" s="10">
        <f t="shared" si="10"/>
        <v>0.5</v>
      </c>
      <c r="R28" s="10">
        <f t="shared" si="11"/>
        <v>-0.69314718055994529</v>
      </c>
    </row>
    <row r="29" spans="1:23">
      <c r="A29">
        <v>0</v>
      </c>
      <c r="B29">
        <v>1</v>
      </c>
      <c r="C29">
        <v>1.7704261881927108</v>
      </c>
      <c r="F29" s="10">
        <f t="shared" si="0"/>
        <v>0.5</v>
      </c>
      <c r="G29" s="10">
        <f t="shared" si="1"/>
        <v>0.5</v>
      </c>
      <c r="H29" s="10">
        <f t="shared" si="5"/>
        <v>-0.69314718055994529</v>
      </c>
      <c r="J29" s="10"/>
      <c r="K29" s="10">
        <f t="shared" si="6"/>
        <v>0.5</v>
      </c>
      <c r="L29" s="10">
        <f t="shared" si="7"/>
        <v>0.5</v>
      </c>
      <c r="M29" s="10">
        <f t="shared" si="8"/>
        <v>-0.69314718055994529</v>
      </c>
      <c r="O29" s="10"/>
      <c r="P29" s="10">
        <f t="shared" si="9"/>
        <v>0.5</v>
      </c>
      <c r="Q29" s="10">
        <f t="shared" si="10"/>
        <v>0.5</v>
      </c>
      <c r="R29" s="10">
        <f t="shared" si="11"/>
        <v>-0.69314718055994529</v>
      </c>
    </row>
    <row r="30" spans="1:23">
      <c r="A30">
        <v>0</v>
      </c>
      <c r="B30">
        <v>1</v>
      </c>
      <c r="C30">
        <v>1.6148584570134026</v>
      </c>
      <c r="F30" s="10">
        <f t="shared" si="0"/>
        <v>0.5</v>
      </c>
      <c r="G30" s="10">
        <f t="shared" si="1"/>
        <v>0.5</v>
      </c>
      <c r="H30" s="10">
        <f t="shared" si="5"/>
        <v>-0.69314718055994529</v>
      </c>
      <c r="J30" s="10"/>
      <c r="K30" s="10">
        <f t="shared" si="6"/>
        <v>0.5</v>
      </c>
      <c r="L30" s="10">
        <f t="shared" si="7"/>
        <v>0.5</v>
      </c>
      <c r="M30" s="10">
        <f t="shared" si="8"/>
        <v>-0.69314718055994529</v>
      </c>
      <c r="O30" s="10"/>
      <c r="P30" s="10">
        <f t="shared" si="9"/>
        <v>0.5</v>
      </c>
      <c r="Q30" s="10">
        <f t="shared" si="10"/>
        <v>0.5</v>
      </c>
      <c r="R30" s="10">
        <f t="shared" si="11"/>
        <v>-0.69314718055994529</v>
      </c>
    </row>
    <row r="31" spans="1:23">
      <c r="A31">
        <v>0</v>
      </c>
      <c r="B31">
        <v>1</v>
      </c>
      <c r="C31">
        <v>2.0527247904220403</v>
      </c>
      <c r="F31" s="10">
        <f t="shared" si="0"/>
        <v>0.5</v>
      </c>
      <c r="G31" s="10">
        <f t="shared" si="1"/>
        <v>0.5</v>
      </c>
      <c r="H31" s="10">
        <f t="shared" si="5"/>
        <v>-0.69314718055994529</v>
      </c>
      <c r="J31" s="10"/>
      <c r="K31" s="10">
        <f t="shared" si="6"/>
        <v>0.5</v>
      </c>
      <c r="L31" s="10">
        <f t="shared" si="7"/>
        <v>0.5</v>
      </c>
      <c r="M31" s="10">
        <f t="shared" si="8"/>
        <v>-0.69314718055994529</v>
      </c>
      <c r="O31" s="10"/>
      <c r="P31" s="10">
        <f t="shared" si="9"/>
        <v>0.5</v>
      </c>
      <c r="Q31" s="10">
        <f t="shared" si="10"/>
        <v>0.5</v>
      </c>
      <c r="R31" s="10">
        <f t="shared" si="11"/>
        <v>-0.69314718055994529</v>
      </c>
    </row>
    <row r="32" spans="1:23">
      <c r="A32">
        <v>0</v>
      </c>
      <c r="B32">
        <v>1</v>
      </c>
      <c r="C32">
        <v>1.7790943371154346</v>
      </c>
      <c r="F32" s="10">
        <f t="shared" si="0"/>
        <v>0.5</v>
      </c>
      <c r="G32" s="10">
        <f t="shared" si="1"/>
        <v>0.5</v>
      </c>
      <c r="H32" s="10">
        <f t="shared" si="5"/>
        <v>-0.69314718055994529</v>
      </c>
      <c r="J32" s="10"/>
      <c r="K32" s="10">
        <f t="shared" si="6"/>
        <v>0.5</v>
      </c>
      <c r="L32" s="10">
        <f t="shared" si="7"/>
        <v>0.5</v>
      </c>
      <c r="M32" s="10">
        <f t="shared" si="8"/>
        <v>-0.69314718055994529</v>
      </c>
      <c r="O32" s="10"/>
      <c r="P32" s="10">
        <f t="shared" si="9"/>
        <v>0.5</v>
      </c>
      <c r="Q32" s="10">
        <f t="shared" si="10"/>
        <v>0.5</v>
      </c>
      <c r="R32" s="10">
        <f t="shared" si="11"/>
        <v>-0.69314718055994529</v>
      </c>
    </row>
    <row r="33" spans="1:18">
      <c r="A33">
        <v>0</v>
      </c>
      <c r="B33">
        <v>1</v>
      </c>
      <c r="C33">
        <v>1.4266646882958502</v>
      </c>
      <c r="F33" s="10">
        <f t="shared" si="0"/>
        <v>0.5</v>
      </c>
      <c r="G33" s="10">
        <f t="shared" si="1"/>
        <v>0.5</v>
      </c>
      <c r="H33" s="10">
        <f t="shared" si="5"/>
        <v>-0.69314718055994529</v>
      </c>
      <c r="J33" s="10"/>
      <c r="K33" s="10">
        <f t="shared" si="6"/>
        <v>0.5</v>
      </c>
      <c r="L33" s="10">
        <f t="shared" si="7"/>
        <v>0.5</v>
      </c>
      <c r="M33" s="10">
        <f t="shared" si="8"/>
        <v>-0.69314718055994529</v>
      </c>
      <c r="O33" s="10"/>
      <c r="P33" s="10">
        <f t="shared" si="9"/>
        <v>0.5</v>
      </c>
      <c r="Q33" s="10">
        <f t="shared" si="10"/>
        <v>0.5</v>
      </c>
      <c r="R33" s="10">
        <f t="shared" si="11"/>
        <v>-0.69314718055994529</v>
      </c>
    </row>
    <row r="34" spans="1:18">
      <c r="A34">
        <v>0</v>
      </c>
      <c r="B34">
        <v>1</v>
      </c>
      <c r="C34">
        <v>1.9906224025574017</v>
      </c>
      <c r="F34" s="10">
        <f t="shared" si="0"/>
        <v>0.5</v>
      </c>
      <c r="G34" s="10">
        <f t="shared" si="1"/>
        <v>0.5</v>
      </c>
      <c r="H34" s="10">
        <f t="shared" si="5"/>
        <v>-0.69314718055994529</v>
      </c>
      <c r="J34" s="10"/>
      <c r="K34" s="10">
        <f t="shared" si="6"/>
        <v>0.5</v>
      </c>
      <c r="L34" s="10">
        <f t="shared" si="7"/>
        <v>0.5</v>
      </c>
      <c r="M34" s="10">
        <f t="shared" si="8"/>
        <v>-0.69314718055994529</v>
      </c>
      <c r="O34" s="10"/>
      <c r="P34" s="10">
        <f t="shared" si="9"/>
        <v>0.5</v>
      </c>
      <c r="Q34" s="10">
        <f t="shared" si="10"/>
        <v>0.5</v>
      </c>
      <c r="R34" s="10">
        <f t="shared" si="11"/>
        <v>-0.69314718055994529</v>
      </c>
    </row>
    <row r="35" spans="1:18">
      <c r="A35">
        <v>0</v>
      </c>
      <c r="B35">
        <v>1</v>
      </c>
      <c r="C35">
        <v>1.8786533308111675</v>
      </c>
      <c r="F35" s="10">
        <f t="shared" si="0"/>
        <v>0.5</v>
      </c>
      <c r="G35" s="10">
        <f t="shared" si="1"/>
        <v>0.5</v>
      </c>
      <c r="H35" s="10">
        <f t="shared" si="5"/>
        <v>-0.69314718055994529</v>
      </c>
      <c r="J35" s="10"/>
      <c r="K35" s="10">
        <f t="shared" si="6"/>
        <v>0.5</v>
      </c>
      <c r="L35" s="10">
        <f t="shared" si="7"/>
        <v>0.5</v>
      </c>
      <c r="M35" s="10">
        <f t="shared" si="8"/>
        <v>-0.69314718055994529</v>
      </c>
      <c r="O35" s="10"/>
      <c r="P35" s="10">
        <f t="shared" si="9"/>
        <v>0.5</v>
      </c>
      <c r="Q35" s="10">
        <f t="shared" si="10"/>
        <v>0.5</v>
      </c>
      <c r="R35" s="10">
        <f t="shared" si="11"/>
        <v>-0.69314718055994529</v>
      </c>
    </row>
    <row r="36" spans="1:18">
      <c r="A36">
        <v>0</v>
      </c>
      <c r="B36">
        <v>1</v>
      </c>
      <c r="C36">
        <v>2.0088303698790591</v>
      </c>
      <c r="F36" s="10">
        <f t="shared" si="0"/>
        <v>0.5</v>
      </c>
      <c r="G36" s="10">
        <f t="shared" si="1"/>
        <v>0.5</v>
      </c>
      <c r="H36" s="10">
        <f t="shared" si="5"/>
        <v>-0.69314718055994529</v>
      </c>
      <c r="J36" s="10"/>
      <c r="K36" s="10">
        <f t="shared" si="6"/>
        <v>0.5</v>
      </c>
      <c r="L36" s="10">
        <f t="shared" si="7"/>
        <v>0.5</v>
      </c>
      <c r="M36" s="10">
        <f t="shared" si="8"/>
        <v>-0.69314718055994529</v>
      </c>
      <c r="O36" s="10"/>
      <c r="P36" s="10">
        <f t="shared" si="9"/>
        <v>0.5</v>
      </c>
      <c r="Q36" s="10">
        <f t="shared" si="10"/>
        <v>0.5</v>
      </c>
      <c r="R36" s="10">
        <f t="shared" si="11"/>
        <v>-0.69314718055994529</v>
      </c>
    </row>
    <row r="37" spans="1:18">
      <c r="A37">
        <v>0</v>
      </c>
      <c r="B37">
        <v>1</v>
      </c>
      <c r="C37">
        <v>1.6184601717949729</v>
      </c>
      <c r="F37" s="10">
        <f t="shared" si="0"/>
        <v>0.5</v>
      </c>
      <c r="G37" s="10">
        <f t="shared" si="1"/>
        <v>0.5</v>
      </c>
      <c r="H37" s="10">
        <f t="shared" si="5"/>
        <v>-0.69314718055994529</v>
      </c>
      <c r="J37" s="10"/>
      <c r="K37" s="10">
        <f t="shared" si="6"/>
        <v>0.5</v>
      </c>
      <c r="L37" s="10">
        <f t="shared" si="7"/>
        <v>0.5</v>
      </c>
      <c r="M37" s="10">
        <f t="shared" si="8"/>
        <v>-0.69314718055994529</v>
      </c>
      <c r="O37" s="10"/>
      <c r="P37" s="10">
        <f t="shared" si="9"/>
        <v>0.5</v>
      </c>
      <c r="Q37" s="10">
        <f t="shared" si="10"/>
        <v>0.5</v>
      </c>
      <c r="R37" s="10">
        <f t="shared" si="11"/>
        <v>-0.69314718055994529</v>
      </c>
    </row>
    <row r="38" spans="1:18">
      <c r="A38">
        <v>0</v>
      </c>
      <c r="B38">
        <v>1</v>
      </c>
      <c r="C38">
        <v>1.8422078295969082</v>
      </c>
      <c r="F38" s="10">
        <f t="shared" si="0"/>
        <v>0.5</v>
      </c>
      <c r="G38" s="10">
        <f t="shared" si="1"/>
        <v>0.5</v>
      </c>
      <c r="H38" s="10">
        <f t="shared" si="5"/>
        <v>-0.69314718055994529</v>
      </c>
      <c r="J38" s="10"/>
      <c r="K38" s="10">
        <f t="shared" si="6"/>
        <v>0.5</v>
      </c>
      <c r="L38" s="10">
        <f t="shared" si="7"/>
        <v>0.5</v>
      </c>
      <c r="M38" s="10">
        <f t="shared" si="8"/>
        <v>-0.69314718055994529</v>
      </c>
      <c r="O38" s="10"/>
      <c r="P38" s="10">
        <f t="shared" si="9"/>
        <v>0.5</v>
      </c>
      <c r="Q38" s="10">
        <f t="shared" si="10"/>
        <v>0.5</v>
      </c>
      <c r="R38" s="10">
        <f t="shared" si="11"/>
        <v>-0.69314718055994529</v>
      </c>
    </row>
    <row r="39" spans="1:18">
      <c r="A39">
        <v>0</v>
      </c>
      <c r="B39">
        <v>1</v>
      </c>
      <c r="C39">
        <v>1.6907162828135218</v>
      </c>
      <c r="F39" s="10">
        <f t="shared" si="0"/>
        <v>0.5</v>
      </c>
      <c r="G39" s="10">
        <f t="shared" si="1"/>
        <v>0.5</v>
      </c>
      <c r="H39" s="10">
        <f t="shared" si="5"/>
        <v>-0.69314718055994529</v>
      </c>
      <c r="J39" s="10"/>
      <c r="K39" s="10">
        <f t="shared" si="6"/>
        <v>0.5</v>
      </c>
      <c r="L39" s="10">
        <f t="shared" si="7"/>
        <v>0.5</v>
      </c>
      <c r="M39" s="10">
        <f t="shared" si="8"/>
        <v>-0.69314718055994529</v>
      </c>
      <c r="O39" s="10"/>
      <c r="P39" s="10">
        <f t="shared" si="9"/>
        <v>0.5</v>
      </c>
      <c r="Q39" s="10">
        <f t="shared" si="10"/>
        <v>0.5</v>
      </c>
      <c r="R39" s="10">
        <f t="shared" si="11"/>
        <v>-0.69314718055994529</v>
      </c>
    </row>
    <row r="40" spans="1:18">
      <c r="A40">
        <v>0</v>
      </c>
      <c r="B40">
        <v>1</v>
      </c>
      <c r="C40">
        <v>1.9542976651515251</v>
      </c>
      <c r="F40" s="10">
        <f t="shared" si="0"/>
        <v>0.5</v>
      </c>
      <c r="G40" s="10">
        <f t="shared" si="1"/>
        <v>0.5</v>
      </c>
      <c r="H40" s="10">
        <f t="shared" si="5"/>
        <v>-0.69314718055994529</v>
      </c>
      <c r="J40" s="10"/>
      <c r="K40" s="10">
        <f t="shared" si="6"/>
        <v>0.5</v>
      </c>
      <c r="L40" s="10">
        <f t="shared" si="7"/>
        <v>0.5</v>
      </c>
      <c r="M40" s="10">
        <f t="shared" si="8"/>
        <v>-0.69314718055994529</v>
      </c>
      <c r="O40" s="10"/>
      <c r="P40" s="10">
        <f t="shared" si="9"/>
        <v>0.5</v>
      </c>
      <c r="Q40" s="10">
        <f t="shared" si="10"/>
        <v>0.5</v>
      </c>
      <c r="R40" s="10">
        <f t="shared" si="11"/>
        <v>-0.69314718055994529</v>
      </c>
    </row>
    <row r="41" spans="1:18">
      <c r="A41">
        <v>0</v>
      </c>
      <c r="B41">
        <v>1</v>
      </c>
      <c r="C41">
        <v>1.8081544678048171</v>
      </c>
      <c r="F41" s="10">
        <f t="shared" si="0"/>
        <v>0.5</v>
      </c>
      <c r="G41" s="10">
        <f t="shared" si="1"/>
        <v>0.5</v>
      </c>
      <c r="H41" s="10">
        <f t="shared" si="5"/>
        <v>-0.69314718055994529</v>
      </c>
      <c r="J41" s="10"/>
      <c r="K41" s="10">
        <f t="shared" si="6"/>
        <v>0.5</v>
      </c>
      <c r="L41" s="10">
        <f t="shared" si="7"/>
        <v>0.5</v>
      </c>
      <c r="M41" s="10">
        <f t="shared" si="8"/>
        <v>-0.69314718055994529</v>
      </c>
      <c r="O41" s="10"/>
      <c r="P41" s="10">
        <f t="shared" si="9"/>
        <v>0.5</v>
      </c>
      <c r="Q41" s="10">
        <f t="shared" si="10"/>
        <v>0.5</v>
      </c>
      <c r="R41" s="10">
        <f t="shared" si="11"/>
        <v>-0.69314718055994529</v>
      </c>
    </row>
    <row r="42" spans="1:18">
      <c r="A42">
        <v>0</v>
      </c>
      <c r="B42">
        <v>1</v>
      </c>
      <c r="C42">
        <v>1.833546846863763</v>
      </c>
      <c r="F42" s="10">
        <f t="shared" ref="F42:F59" si="13">EXP(E42)/(1+EXP(E42))</f>
        <v>0.5</v>
      </c>
      <c r="G42" s="10">
        <f t="shared" ref="G42:G59" si="14">(F42^A42)*(1-F42)^(1-A42)</f>
        <v>0.5</v>
      </c>
      <c r="H42" s="10">
        <f t="shared" si="5"/>
        <v>-0.69314718055994529</v>
      </c>
      <c r="J42" s="10"/>
      <c r="K42" s="10">
        <f t="shared" si="6"/>
        <v>0.5</v>
      </c>
      <c r="L42" s="10">
        <f t="shared" si="7"/>
        <v>0.5</v>
      </c>
      <c r="M42" s="10">
        <f t="shared" si="8"/>
        <v>-0.69314718055994529</v>
      </c>
      <c r="O42" s="10"/>
      <c r="P42" s="10">
        <f t="shared" si="9"/>
        <v>0.5</v>
      </c>
      <c r="Q42" s="10">
        <f t="shared" si="10"/>
        <v>0.5</v>
      </c>
      <c r="R42" s="10">
        <f t="shared" si="11"/>
        <v>-0.69314718055994529</v>
      </c>
    </row>
    <row r="43" spans="1:18">
      <c r="A43">
        <v>0</v>
      </c>
      <c r="B43">
        <v>1</v>
      </c>
      <c r="C43">
        <v>1.7129624255269076</v>
      </c>
      <c r="F43" s="10">
        <f t="shared" si="13"/>
        <v>0.5</v>
      </c>
      <c r="G43" s="10">
        <f t="shared" si="14"/>
        <v>0.5</v>
      </c>
      <c r="H43" s="10">
        <f t="shared" si="5"/>
        <v>-0.69314718055994529</v>
      </c>
      <c r="J43" s="10"/>
      <c r="K43" s="10">
        <f t="shared" si="6"/>
        <v>0.5</v>
      </c>
      <c r="L43" s="10">
        <f t="shared" si="7"/>
        <v>0.5</v>
      </c>
      <c r="M43" s="10">
        <f t="shared" si="8"/>
        <v>-0.69314718055994529</v>
      </c>
      <c r="O43" s="10"/>
      <c r="P43" s="10">
        <f t="shared" si="9"/>
        <v>0.5</v>
      </c>
      <c r="Q43" s="10">
        <f t="shared" si="10"/>
        <v>0.5</v>
      </c>
      <c r="R43" s="10">
        <f t="shared" si="11"/>
        <v>-0.69314718055994529</v>
      </c>
    </row>
    <row r="44" spans="1:18">
      <c r="A44">
        <v>0</v>
      </c>
      <c r="B44">
        <v>1</v>
      </c>
      <c r="C44">
        <v>2.0054819252018254</v>
      </c>
      <c r="F44" s="10">
        <f t="shared" si="13"/>
        <v>0.5</v>
      </c>
      <c r="G44" s="10">
        <f t="shared" si="14"/>
        <v>0.5</v>
      </c>
      <c r="H44" s="10">
        <f t="shared" si="5"/>
        <v>-0.69314718055994529</v>
      </c>
      <c r="J44" s="10"/>
      <c r="K44" s="10">
        <f t="shared" si="6"/>
        <v>0.5</v>
      </c>
      <c r="L44" s="10">
        <f t="shared" si="7"/>
        <v>0.5</v>
      </c>
      <c r="M44" s="10">
        <f t="shared" si="8"/>
        <v>-0.69314718055994529</v>
      </c>
      <c r="O44" s="10"/>
      <c r="P44" s="10">
        <f t="shared" si="9"/>
        <v>0.5</v>
      </c>
      <c r="Q44" s="10">
        <f t="shared" si="10"/>
        <v>0.5</v>
      </c>
      <c r="R44" s="10">
        <f t="shared" si="11"/>
        <v>-0.69314718055994529</v>
      </c>
    </row>
    <row r="45" spans="1:18">
      <c r="A45">
        <v>0</v>
      </c>
      <c r="B45">
        <v>1</v>
      </c>
      <c r="C45">
        <v>1.5542000739799731</v>
      </c>
      <c r="F45" s="10">
        <f t="shared" si="13"/>
        <v>0.5</v>
      </c>
      <c r="G45" s="10">
        <f t="shared" si="14"/>
        <v>0.5</v>
      </c>
      <c r="H45" s="10">
        <f t="shared" si="5"/>
        <v>-0.69314718055994529</v>
      </c>
      <c r="J45" s="10"/>
      <c r="K45" s="10">
        <f t="shared" si="6"/>
        <v>0.5</v>
      </c>
      <c r="L45" s="10">
        <f t="shared" si="7"/>
        <v>0.5</v>
      </c>
      <c r="M45" s="10">
        <f t="shared" si="8"/>
        <v>-0.69314718055994529</v>
      </c>
      <c r="O45" s="10"/>
      <c r="P45" s="10">
        <f t="shared" si="9"/>
        <v>0.5</v>
      </c>
      <c r="Q45" s="10">
        <f t="shared" si="10"/>
        <v>0.5</v>
      </c>
      <c r="R45" s="10">
        <f t="shared" si="11"/>
        <v>-0.69314718055994529</v>
      </c>
    </row>
    <row r="46" spans="1:18">
      <c r="A46">
        <v>0</v>
      </c>
      <c r="B46">
        <v>1</v>
      </c>
      <c r="C46">
        <v>1.6060744486363059</v>
      </c>
      <c r="F46" s="10">
        <f t="shared" si="13"/>
        <v>0.5</v>
      </c>
      <c r="G46" s="10">
        <f t="shared" si="14"/>
        <v>0.5</v>
      </c>
      <c r="H46" s="10">
        <f t="shared" si="5"/>
        <v>-0.69314718055994529</v>
      </c>
      <c r="J46" s="10"/>
      <c r="K46" s="10">
        <f t="shared" si="6"/>
        <v>0.5</v>
      </c>
      <c r="L46" s="10">
        <f t="shared" si="7"/>
        <v>0.5</v>
      </c>
      <c r="M46" s="10">
        <f t="shared" si="8"/>
        <v>-0.69314718055994529</v>
      </c>
      <c r="O46" s="10"/>
      <c r="P46" s="10">
        <f t="shared" si="9"/>
        <v>0.5</v>
      </c>
      <c r="Q46" s="10">
        <f t="shared" si="10"/>
        <v>0.5</v>
      </c>
      <c r="R46" s="10">
        <f t="shared" si="11"/>
        <v>-0.69314718055994529</v>
      </c>
    </row>
    <row r="47" spans="1:18">
      <c r="A47">
        <v>0</v>
      </c>
      <c r="B47">
        <v>1</v>
      </c>
      <c r="C47">
        <v>2.1839128268394261</v>
      </c>
      <c r="F47" s="10">
        <f t="shared" si="13"/>
        <v>0.5</v>
      </c>
      <c r="G47" s="10">
        <f t="shared" si="14"/>
        <v>0.5</v>
      </c>
      <c r="H47" s="10">
        <f t="shared" si="5"/>
        <v>-0.69314718055994529</v>
      </c>
      <c r="J47" s="10"/>
      <c r="K47" s="10">
        <f t="shared" si="6"/>
        <v>0.5</v>
      </c>
      <c r="L47" s="10">
        <f t="shared" si="7"/>
        <v>0.5</v>
      </c>
      <c r="M47" s="10">
        <f t="shared" si="8"/>
        <v>-0.69314718055994529</v>
      </c>
      <c r="O47" s="10"/>
      <c r="P47" s="10">
        <f t="shared" si="9"/>
        <v>0.5</v>
      </c>
      <c r="Q47" s="10">
        <f t="shared" si="10"/>
        <v>0.5</v>
      </c>
      <c r="R47" s="10">
        <f t="shared" si="11"/>
        <v>-0.69314718055994529</v>
      </c>
    </row>
    <row r="48" spans="1:18">
      <c r="A48">
        <v>0</v>
      </c>
      <c r="B48">
        <v>1</v>
      </c>
      <c r="C48">
        <v>2.2011305325485777</v>
      </c>
      <c r="F48" s="10">
        <f t="shared" si="13"/>
        <v>0.5</v>
      </c>
      <c r="G48" s="10">
        <f t="shared" si="14"/>
        <v>0.5</v>
      </c>
      <c r="H48" s="10">
        <f t="shared" si="5"/>
        <v>-0.69314718055994529</v>
      </c>
      <c r="J48" s="10"/>
      <c r="K48" s="10">
        <f t="shared" si="6"/>
        <v>0.5</v>
      </c>
      <c r="L48" s="10">
        <f t="shared" si="7"/>
        <v>0.5</v>
      </c>
      <c r="M48" s="10">
        <f t="shared" si="8"/>
        <v>-0.69314718055994529</v>
      </c>
      <c r="O48" s="10"/>
      <c r="P48" s="10">
        <f t="shared" si="9"/>
        <v>0.5</v>
      </c>
      <c r="Q48" s="10">
        <f t="shared" si="10"/>
        <v>0.5</v>
      </c>
      <c r="R48" s="10">
        <f t="shared" si="11"/>
        <v>-0.69314718055994529</v>
      </c>
    </row>
    <row r="49" spans="1:18">
      <c r="A49">
        <v>0</v>
      </c>
      <c r="B49">
        <v>1</v>
      </c>
      <c r="C49">
        <v>1.527798195988985</v>
      </c>
      <c r="F49" s="10">
        <f t="shared" si="13"/>
        <v>0.5</v>
      </c>
      <c r="G49" s="10">
        <f t="shared" si="14"/>
        <v>0.5</v>
      </c>
      <c r="H49" s="10">
        <f t="shared" si="5"/>
        <v>-0.69314718055994529</v>
      </c>
      <c r="J49" s="10"/>
      <c r="K49" s="10">
        <f t="shared" si="6"/>
        <v>0.5</v>
      </c>
      <c r="L49" s="10">
        <f t="shared" si="7"/>
        <v>0.5</v>
      </c>
      <c r="M49" s="10">
        <f t="shared" si="8"/>
        <v>-0.69314718055994529</v>
      </c>
      <c r="O49" s="10"/>
      <c r="P49" s="10">
        <f t="shared" si="9"/>
        <v>0.5</v>
      </c>
      <c r="Q49" s="10">
        <f t="shared" si="10"/>
        <v>0.5</v>
      </c>
      <c r="R49" s="10">
        <f t="shared" si="11"/>
        <v>-0.69314718055994529</v>
      </c>
    </row>
    <row r="50" spans="1:18">
      <c r="A50">
        <v>0</v>
      </c>
      <c r="B50">
        <v>1</v>
      </c>
      <c r="C50">
        <v>1.8032971652209699</v>
      </c>
      <c r="F50" s="10">
        <f t="shared" si="13"/>
        <v>0.5</v>
      </c>
      <c r="G50" s="10">
        <f t="shared" si="14"/>
        <v>0.5</v>
      </c>
      <c r="H50" s="10">
        <f t="shared" si="5"/>
        <v>-0.69314718055994529</v>
      </c>
      <c r="J50" s="10"/>
      <c r="K50" s="10">
        <f t="shared" si="6"/>
        <v>0.5</v>
      </c>
      <c r="L50" s="10">
        <f t="shared" si="7"/>
        <v>0.5</v>
      </c>
      <c r="M50" s="10">
        <f t="shared" si="8"/>
        <v>-0.69314718055994529</v>
      </c>
      <c r="O50" s="10"/>
      <c r="P50" s="10">
        <f t="shared" si="9"/>
        <v>0.5</v>
      </c>
      <c r="Q50" s="10">
        <f t="shared" si="10"/>
        <v>0.5</v>
      </c>
      <c r="R50" s="10">
        <f t="shared" si="11"/>
        <v>-0.69314718055994529</v>
      </c>
    </row>
    <row r="51" spans="1:18">
      <c r="A51">
        <v>0</v>
      </c>
      <c r="B51">
        <v>1</v>
      </c>
      <c r="C51">
        <v>1.6915443680832489</v>
      </c>
      <c r="F51" s="10">
        <f t="shared" si="13"/>
        <v>0.5</v>
      </c>
      <c r="G51" s="10">
        <f t="shared" si="14"/>
        <v>0.5</v>
      </c>
      <c r="H51" s="10">
        <f t="shared" si="5"/>
        <v>-0.69314718055994529</v>
      </c>
      <c r="J51" s="10"/>
      <c r="K51" s="10">
        <f t="shared" si="6"/>
        <v>0.5</v>
      </c>
      <c r="L51" s="10">
        <f t="shared" si="7"/>
        <v>0.5</v>
      </c>
      <c r="M51" s="10">
        <f t="shared" si="8"/>
        <v>-0.69314718055994529</v>
      </c>
      <c r="O51" s="10"/>
      <c r="P51" s="10">
        <f t="shared" si="9"/>
        <v>0.5</v>
      </c>
      <c r="Q51" s="10">
        <f t="shared" si="10"/>
        <v>0.5</v>
      </c>
      <c r="R51" s="10">
        <f t="shared" si="11"/>
        <v>-0.69314718055994529</v>
      </c>
    </row>
    <row r="52" spans="1:18">
      <c r="A52">
        <v>0</v>
      </c>
      <c r="B52">
        <v>1</v>
      </c>
      <c r="C52">
        <v>1.9536458561491687</v>
      </c>
      <c r="F52" s="10">
        <f t="shared" si="13"/>
        <v>0.5</v>
      </c>
      <c r="G52" s="10">
        <f t="shared" si="14"/>
        <v>0.5</v>
      </c>
      <c r="H52" s="10">
        <f t="shared" si="5"/>
        <v>-0.69314718055994529</v>
      </c>
      <c r="J52" s="10"/>
      <c r="K52" s="10">
        <f t="shared" si="6"/>
        <v>0.5</v>
      </c>
      <c r="L52" s="10">
        <f t="shared" si="7"/>
        <v>0.5</v>
      </c>
      <c r="M52" s="10">
        <f t="shared" si="8"/>
        <v>-0.69314718055994529</v>
      </c>
      <c r="O52" s="10"/>
      <c r="P52" s="10">
        <f t="shared" si="9"/>
        <v>0.5</v>
      </c>
      <c r="Q52" s="10">
        <f t="shared" si="10"/>
        <v>0.5</v>
      </c>
      <c r="R52" s="10">
        <f t="shared" si="11"/>
        <v>-0.69314718055994529</v>
      </c>
    </row>
    <row r="53" spans="1:18">
      <c r="A53">
        <v>0</v>
      </c>
      <c r="B53">
        <v>1</v>
      </c>
      <c r="C53">
        <v>1.9114826162227867</v>
      </c>
      <c r="F53" s="10">
        <f t="shared" si="13"/>
        <v>0.5</v>
      </c>
      <c r="G53" s="10">
        <f t="shared" si="14"/>
        <v>0.5</v>
      </c>
      <c r="H53" s="10">
        <f t="shared" si="5"/>
        <v>-0.69314718055994529</v>
      </c>
      <c r="J53" s="10"/>
      <c r="K53" s="10">
        <f t="shared" si="6"/>
        <v>0.5</v>
      </c>
      <c r="L53" s="10">
        <f t="shared" si="7"/>
        <v>0.5</v>
      </c>
      <c r="M53" s="10">
        <f t="shared" si="8"/>
        <v>-0.69314718055994529</v>
      </c>
      <c r="O53" s="10"/>
      <c r="P53" s="10">
        <f t="shared" si="9"/>
        <v>0.5</v>
      </c>
      <c r="Q53" s="10">
        <f t="shared" si="10"/>
        <v>0.5</v>
      </c>
      <c r="R53" s="10">
        <f t="shared" si="11"/>
        <v>-0.69314718055994529</v>
      </c>
    </row>
    <row r="54" spans="1:18">
      <c r="A54">
        <v>0</v>
      </c>
      <c r="B54">
        <v>1</v>
      </c>
      <c r="C54">
        <v>1.3801091792590503</v>
      </c>
      <c r="F54" s="10">
        <f t="shared" si="13"/>
        <v>0.5</v>
      </c>
      <c r="G54" s="10">
        <f t="shared" si="14"/>
        <v>0.5</v>
      </c>
      <c r="H54" s="10">
        <f t="shared" si="5"/>
        <v>-0.69314718055994529</v>
      </c>
      <c r="J54" s="10"/>
      <c r="K54" s="10">
        <f t="shared" si="6"/>
        <v>0.5</v>
      </c>
      <c r="L54" s="10">
        <f t="shared" si="7"/>
        <v>0.5</v>
      </c>
      <c r="M54" s="10">
        <f t="shared" si="8"/>
        <v>-0.69314718055994529</v>
      </c>
      <c r="O54" s="10"/>
      <c r="P54" s="10">
        <f t="shared" si="9"/>
        <v>0.5</v>
      </c>
      <c r="Q54" s="10">
        <f t="shared" si="10"/>
        <v>0.5</v>
      </c>
      <c r="R54" s="10">
        <f t="shared" si="11"/>
        <v>-0.69314718055994529</v>
      </c>
    </row>
    <row r="55" spans="1:18">
      <c r="A55">
        <v>0</v>
      </c>
      <c r="B55">
        <v>1</v>
      </c>
      <c r="C55">
        <v>1.7656725535411242</v>
      </c>
      <c r="F55" s="10">
        <f t="shared" si="13"/>
        <v>0.5</v>
      </c>
      <c r="G55" s="10">
        <f t="shared" si="14"/>
        <v>0.5</v>
      </c>
      <c r="H55" s="10">
        <f t="shared" si="5"/>
        <v>-0.69314718055994529</v>
      </c>
      <c r="J55" s="10"/>
      <c r="K55" s="10">
        <f t="shared" si="6"/>
        <v>0.5</v>
      </c>
      <c r="L55" s="10">
        <f t="shared" si="7"/>
        <v>0.5</v>
      </c>
      <c r="M55" s="10">
        <f t="shared" si="8"/>
        <v>-0.69314718055994529</v>
      </c>
      <c r="O55" s="10"/>
      <c r="P55" s="10">
        <f t="shared" si="9"/>
        <v>0.5</v>
      </c>
      <c r="Q55" s="10">
        <f t="shared" si="10"/>
        <v>0.5</v>
      </c>
      <c r="R55" s="10">
        <f t="shared" si="11"/>
        <v>-0.69314718055994529</v>
      </c>
    </row>
    <row r="56" spans="1:18">
      <c r="A56">
        <v>0</v>
      </c>
      <c r="B56">
        <v>1</v>
      </c>
      <c r="C56">
        <v>1.465238889412366</v>
      </c>
      <c r="F56" s="10">
        <f t="shared" si="13"/>
        <v>0.5</v>
      </c>
      <c r="G56" s="10">
        <f t="shared" si="14"/>
        <v>0.5</v>
      </c>
      <c r="H56" s="10">
        <f t="shared" si="5"/>
        <v>-0.69314718055994529</v>
      </c>
      <c r="J56" s="10"/>
      <c r="K56" s="10">
        <f t="shared" si="6"/>
        <v>0.5</v>
      </c>
      <c r="L56" s="10">
        <f t="shared" si="7"/>
        <v>0.5</v>
      </c>
      <c r="M56" s="10">
        <f t="shared" si="8"/>
        <v>-0.69314718055994529</v>
      </c>
      <c r="O56" s="10"/>
      <c r="P56" s="10">
        <f t="shared" si="9"/>
        <v>0.5</v>
      </c>
      <c r="Q56" s="10">
        <f t="shared" si="10"/>
        <v>0.5</v>
      </c>
      <c r="R56" s="10">
        <f t="shared" si="11"/>
        <v>-0.69314718055994529</v>
      </c>
    </row>
    <row r="57" spans="1:18">
      <c r="A57">
        <v>0</v>
      </c>
      <c r="B57">
        <v>1</v>
      </c>
      <c r="C57">
        <v>1.327336572563292</v>
      </c>
      <c r="F57" s="10">
        <f t="shared" si="13"/>
        <v>0.5</v>
      </c>
      <c r="G57" s="10">
        <f t="shared" si="14"/>
        <v>0.5</v>
      </c>
      <c r="H57" s="10">
        <f t="shared" si="5"/>
        <v>-0.69314718055994529</v>
      </c>
      <c r="J57" s="10"/>
      <c r="K57" s="10">
        <f t="shared" si="6"/>
        <v>0.5</v>
      </c>
      <c r="L57" s="10">
        <f t="shared" si="7"/>
        <v>0.5</v>
      </c>
      <c r="M57" s="10">
        <f t="shared" si="8"/>
        <v>-0.69314718055994529</v>
      </c>
      <c r="O57" s="10"/>
      <c r="P57" s="10">
        <f t="shared" si="9"/>
        <v>0.5</v>
      </c>
      <c r="Q57" s="10">
        <f t="shared" si="10"/>
        <v>0.5</v>
      </c>
      <c r="R57" s="10">
        <f t="shared" si="11"/>
        <v>-0.69314718055994529</v>
      </c>
    </row>
    <row r="58" spans="1:18">
      <c r="A58">
        <v>0</v>
      </c>
      <c r="B58">
        <v>1</v>
      </c>
      <c r="C58">
        <v>1.5404119512400392</v>
      </c>
      <c r="F58" s="10">
        <f t="shared" si="13"/>
        <v>0.5</v>
      </c>
      <c r="G58" s="10">
        <f t="shared" si="14"/>
        <v>0.5</v>
      </c>
      <c r="H58" s="10">
        <f t="shared" si="5"/>
        <v>-0.69314718055994529</v>
      </c>
      <c r="J58" s="10"/>
      <c r="K58" s="10">
        <f t="shared" si="6"/>
        <v>0.5</v>
      </c>
      <c r="L58" s="10">
        <f t="shared" si="7"/>
        <v>0.5</v>
      </c>
      <c r="M58" s="10">
        <f t="shared" si="8"/>
        <v>-0.69314718055994529</v>
      </c>
      <c r="O58" s="10"/>
      <c r="P58" s="10">
        <f t="shared" si="9"/>
        <v>0.5</v>
      </c>
      <c r="Q58" s="10">
        <f t="shared" si="10"/>
        <v>0.5</v>
      </c>
      <c r="R58" s="10">
        <f t="shared" si="11"/>
        <v>-0.69314718055994529</v>
      </c>
    </row>
    <row r="59" spans="1:18">
      <c r="A59">
        <v>0</v>
      </c>
      <c r="B59">
        <v>1</v>
      </c>
      <c r="C59">
        <v>2.120857769822265</v>
      </c>
      <c r="F59" s="10">
        <f t="shared" si="13"/>
        <v>0.5</v>
      </c>
      <c r="G59" s="10">
        <f t="shared" si="14"/>
        <v>0.5</v>
      </c>
      <c r="H59" s="10">
        <f t="shared" si="5"/>
        <v>-0.69314718055994529</v>
      </c>
      <c r="J59" s="10"/>
      <c r="K59" s="10">
        <f t="shared" si="6"/>
        <v>0.5</v>
      </c>
      <c r="L59" s="10">
        <f t="shared" si="7"/>
        <v>0.5</v>
      </c>
      <c r="M59" s="10">
        <f t="shared" si="8"/>
        <v>-0.69314718055994529</v>
      </c>
      <c r="O59" s="10"/>
      <c r="P59" s="10">
        <f t="shared" si="9"/>
        <v>0.5</v>
      </c>
      <c r="Q59" s="10">
        <f t="shared" si="10"/>
        <v>0.5</v>
      </c>
      <c r="R59" s="10">
        <f t="shared" si="11"/>
        <v>-0.69314718055994529</v>
      </c>
    </row>
    <row r="60" spans="1:18">
      <c r="G60" s="10">
        <f>PRODUCT(G10:G59)</f>
        <v>8.8817841970012523E-16</v>
      </c>
      <c r="H60" s="10">
        <f>SUM(H10:H59)</f>
        <v>-34.657359027997231</v>
      </c>
      <c r="J60" s="10"/>
      <c r="K60" s="10"/>
      <c r="L60" s="10">
        <f>PRODUCT(L10:L59)</f>
        <v>8.8817841970012523E-16</v>
      </c>
      <c r="M60" s="10">
        <f>SUM(M10:M59)</f>
        <v>-34.657359027997231</v>
      </c>
      <c r="O60" s="10"/>
      <c r="P60" s="10"/>
      <c r="Q60" s="10">
        <f>PRODUCT(Q10:Q59)</f>
        <v>8.8817841970012523E-16</v>
      </c>
      <c r="R60" s="10">
        <f>SUM(R10:R59)</f>
        <v>-34.657359027997231</v>
      </c>
    </row>
    <row r="61" spans="1:18">
      <c r="B61" s="9" t="s">
        <v>18</v>
      </c>
      <c r="C61">
        <f>MIN(C10:C59)</f>
        <v>1.327336572563292</v>
      </c>
    </row>
    <row r="62" spans="1:18">
      <c r="B62" s="9" t="s">
        <v>19</v>
      </c>
      <c r="C62">
        <f>MAX(C10:C59)</f>
        <v>2.8558905906461485</v>
      </c>
    </row>
    <row r="63" spans="1:18">
      <c r="E63" s="11"/>
    </row>
    <row r="64" spans="1:18">
      <c r="E64" s="11"/>
    </row>
    <row r="65" spans="5:5">
      <c r="E65" s="11"/>
    </row>
  </sheetData>
  <mergeCells count="7">
    <mergeCell ref="A8:C8"/>
    <mergeCell ref="E1:H1"/>
    <mergeCell ref="J1:M1"/>
    <mergeCell ref="O1:R1"/>
    <mergeCell ref="E8:H8"/>
    <mergeCell ref="J8:M8"/>
    <mergeCell ref="O8:R8"/>
  </mergeCells>
  <conditionalFormatting sqref="AC10:AC1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activeCell="C5" sqref="C5"/>
    </sheetView>
  </sheetViews>
  <sheetFormatPr defaultRowHeight="12.75"/>
  <sheetData>
    <row r="1" spans="1:9">
      <c r="B1" s="56" t="s">
        <v>42</v>
      </c>
      <c r="C1" s="56"/>
      <c r="E1" s="55" t="s">
        <v>39</v>
      </c>
      <c r="F1" s="55"/>
      <c r="G1" s="55"/>
      <c r="H1" s="55"/>
      <c r="I1" s="55"/>
    </row>
    <row r="2" spans="1:9">
      <c r="B2" s="47" t="s">
        <v>37</v>
      </c>
      <c r="C2" s="47" t="s">
        <v>38</v>
      </c>
      <c r="E2" s="9" t="s">
        <v>40</v>
      </c>
      <c r="H2" s="9" t="s">
        <v>41</v>
      </c>
    </row>
    <row r="3" spans="1:9">
      <c r="B3" s="32" t="s">
        <v>32</v>
      </c>
      <c r="C3" s="49"/>
      <c r="E3" s="32" t="s">
        <v>32</v>
      </c>
      <c r="F3" s="48"/>
      <c r="H3" s="32" t="s">
        <v>32</v>
      </c>
      <c r="I3" s="48"/>
    </row>
    <row r="4" spans="1:9">
      <c r="B4" s="32" t="s">
        <v>33</v>
      </c>
      <c r="C4" s="49"/>
      <c r="E4" s="32" t="s">
        <v>33</v>
      </c>
      <c r="F4" s="48"/>
      <c r="H4" s="32" t="s">
        <v>33</v>
      </c>
      <c r="I4" s="48"/>
    </row>
    <row r="5" spans="1:9">
      <c r="B5" s="32" t="s">
        <v>34</v>
      </c>
      <c r="C5" s="49"/>
      <c r="E5" s="32" t="s">
        <v>34</v>
      </c>
      <c r="F5" s="48"/>
      <c r="H5" s="32" t="s">
        <v>34</v>
      </c>
      <c r="I5" s="48"/>
    </row>
    <row r="6" spans="1:9">
      <c r="B6" s="32" t="s">
        <v>36</v>
      </c>
      <c r="C6" s="49" t="e">
        <f>F60</f>
        <v>#NUM!</v>
      </c>
      <c r="E6" s="32" t="s">
        <v>36</v>
      </c>
      <c r="F6" s="48"/>
      <c r="H6" s="32" t="s">
        <v>36</v>
      </c>
      <c r="I6" s="48"/>
    </row>
    <row r="8" spans="1:9">
      <c r="A8" s="27"/>
      <c r="B8" s="54" t="s">
        <v>31</v>
      </c>
      <c r="C8" s="54"/>
      <c r="D8" s="54"/>
      <c r="E8" s="46"/>
      <c r="F8" s="46"/>
      <c r="H8" s="50"/>
    </row>
    <row r="9" spans="1:9">
      <c r="A9" s="45" t="s">
        <v>30</v>
      </c>
      <c r="B9" s="24">
        <v>1</v>
      </c>
      <c r="C9" s="24">
        <v>2</v>
      </c>
      <c r="D9" s="24">
        <v>3</v>
      </c>
      <c r="E9" s="45" t="s">
        <v>35</v>
      </c>
      <c r="F9" s="45" t="s">
        <v>36</v>
      </c>
    </row>
    <row r="10" spans="1:9">
      <c r="A10" s="27">
        <v>1</v>
      </c>
      <c r="B10">
        <v>1</v>
      </c>
      <c r="C10">
        <v>0</v>
      </c>
      <c r="D10">
        <v>1</v>
      </c>
      <c r="E10" t="e">
        <f t="shared" ref="E10:E41" si="0">$C$3^B10*(1-$C$3)^(1-B10)*$C$4^C10*(1-$C$4)^(1-C10)*$C$5^D10*(1-$C$5)^(1-D10)</f>
        <v>#NUM!</v>
      </c>
      <c r="F10" t="e">
        <f>LN(E10)</f>
        <v>#NUM!</v>
      </c>
    </row>
    <row r="11" spans="1:9">
      <c r="A11" s="27">
        <v>2</v>
      </c>
      <c r="B11">
        <v>0</v>
      </c>
      <c r="C11">
        <v>1</v>
      </c>
      <c r="D11">
        <v>0</v>
      </c>
      <c r="E11" t="e">
        <f t="shared" si="0"/>
        <v>#NUM!</v>
      </c>
      <c r="F11" t="e">
        <f t="shared" ref="F11:F59" si="1">LN(E11)</f>
        <v>#NUM!</v>
      </c>
    </row>
    <row r="12" spans="1:9">
      <c r="A12" s="27">
        <v>3</v>
      </c>
      <c r="B12">
        <v>0</v>
      </c>
      <c r="C12">
        <v>0</v>
      </c>
      <c r="D12">
        <v>0</v>
      </c>
      <c r="E12" t="e">
        <f t="shared" si="0"/>
        <v>#NUM!</v>
      </c>
      <c r="F12" t="e">
        <f t="shared" si="1"/>
        <v>#NUM!</v>
      </c>
    </row>
    <row r="13" spans="1:9">
      <c r="A13" s="27">
        <v>4</v>
      </c>
      <c r="B13">
        <v>0</v>
      </c>
      <c r="C13">
        <v>0</v>
      </c>
      <c r="D13">
        <v>0</v>
      </c>
      <c r="E13" t="e">
        <f t="shared" si="0"/>
        <v>#NUM!</v>
      </c>
      <c r="F13" t="e">
        <f>LN(E13)</f>
        <v>#NUM!</v>
      </c>
    </row>
    <row r="14" spans="1:9">
      <c r="A14" s="27">
        <v>5</v>
      </c>
      <c r="B14">
        <v>0</v>
      </c>
      <c r="C14">
        <v>0</v>
      </c>
      <c r="D14">
        <v>0</v>
      </c>
      <c r="E14" t="e">
        <f t="shared" si="0"/>
        <v>#NUM!</v>
      </c>
      <c r="F14" t="e">
        <f t="shared" si="1"/>
        <v>#NUM!</v>
      </c>
    </row>
    <row r="15" spans="1:9">
      <c r="A15" s="27">
        <v>6</v>
      </c>
      <c r="B15">
        <v>1</v>
      </c>
      <c r="C15">
        <v>0</v>
      </c>
      <c r="D15">
        <v>0</v>
      </c>
      <c r="E15" t="e">
        <f t="shared" si="0"/>
        <v>#NUM!</v>
      </c>
      <c r="F15" t="e">
        <f t="shared" si="1"/>
        <v>#NUM!</v>
      </c>
    </row>
    <row r="16" spans="1:9">
      <c r="A16" s="27">
        <v>7</v>
      </c>
      <c r="B16">
        <v>0</v>
      </c>
      <c r="C16">
        <v>0</v>
      </c>
      <c r="D16">
        <v>0</v>
      </c>
      <c r="E16" t="e">
        <f t="shared" si="0"/>
        <v>#NUM!</v>
      </c>
      <c r="F16" t="e">
        <f t="shared" si="1"/>
        <v>#NUM!</v>
      </c>
    </row>
    <row r="17" spans="1:6">
      <c r="A17" s="27">
        <v>8</v>
      </c>
      <c r="B17">
        <v>0</v>
      </c>
      <c r="C17">
        <v>0</v>
      </c>
      <c r="D17">
        <v>0</v>
      </c>
      <c r="E17" t="e">
        <f t="shared" si="0"/>
        <v>#NUM!</v>
      </c>
      <c r="F17" t="e">
        <f t="shared" si="1"/>
        <v>#NUM!</v>
      </c>
    </row>
    <row r="18" spans="1:6">
      <c r="A18" s="27">
        <v>9</v>
      </c>
      <c r="B18">
        <v>0</v>
      </c>
      <c r="C18">
        <v>0</v>
      </c>
      <c r="D18">
        <v>0</v>
      </c>
      <c r="E18" t="e">
        <f t="shared" si="0"/>
        <v>#NUM!</v>
      </c>
      <c r="F18" t="e">
        <f t="shared" si="1"/>
        <v>#NUM!</v>
      </c>
    </row>
    <row r="19" spans="1:6">
      <c r="A19" s="27">
        <v>10</v>
      </c>
      <c r="B19">
        <v>0</v>
      </c>
      <c r="C19">
        <v>0</v>
      </c>
      <c r="D19">
        <v>0</v>
      </c>
      <c r="E19" t="e">
        <f t="shared" si="0"/>
        <v>#NUM!</v>
      </c>
      <c r="F19" t="e">
        <f t="shared" si="1"/>
        <v>#NUM!</v>
      </c>
    </row>
    <row r="20" spans="1:6">
      <c r="A20" s="27">
        <v>11</v>
      </c>
      <c r="B20">
        <v>1</v>
      </c>
      <c r="C20">
        <v>0</v>
      </c>
      <c r="D20">
        <v>0</v>
      </c>
      <c r="E20" t="e">
        <f t="shared" si="0"/>
        <v>#NUM!</v>
      </c>
      <c r="F20" t="e">
        <f t="shared" si="1"/>
        <v>#NUM!</v>
      </c>
    </row>
    <row r="21" spans="1:6">
      <c r="A21" s="27">
        <v>12</v>
      </c>
      <c r="B21">
        <v>0</v>
      </c>
      <c r="C21">
        <v>0</v>
      </c>
      <c r="D21">
        <v>0</v>
      </c>
      <c r="E21" t="e">
        <f t="shared" si="0"/>
        <v>#NUM!</v>
      </c>
      <c r="F21" t="e">
        <f t="shared" si="1"/>
        <v>#NUM!</v>
      </c>
    </row>
    <row r="22" spans="1:6">
      <c r="A22" s="27">
        <v>13</v>
      </c>
      <c r="B22">
        <v>1</v>
      </c>
      <c r="C22">
        <v>0</v>
      </c>
      <c r="D22">
        <v>0</v>
      </c>
      <c r="E22" t="e">
        <f t="shared" si="0"/>
        <v>#NUM!</v>
      </c>
      <c r="F22" t="e">
        <f t="shared" si="1"/>
        <v>#NUM!</v>
      </c>
    </row>
    <row r="23" spans="1:6">
      <c r="A23" s="27">
        <v>14</v>
      </c>
      <c r="B23">
        <v>1</v>
      </c>
      <c r="C23">
        <v>0</v>
      </c>
      <c r="D23">
        <v>0</v>
      </c>
      <c r="E23" t="e">
        <f t="shared" si="0"/>
        <v>#NUM!</v>
      </c>
      <c r="F23" t="e">
        <f t="shared" si="1"/>
        <v>#NUM!</v>
      </c>
    </row>
    <row r="24" spans="1:6">
      <c r="A24" s="27">
        <v>15</v>
      </c>
      <c r="B24">
        <v>1</v>
      </c>
      <c r="C24">
        <v>0</v>
      </c>
      <c r="D24">
        <v>0</v>
      </c>
      <c r="E24" t="e">
        <f t="shared" si="0"/>
        <v>#NUM!</v>
      </c>
      <c r="F24" t="e">
        <f t="shared" si="1"/>
        <v>#NUM!</v>
      </c>
    </row>
    <row r="25" spans="1:6">
      <c r="A25" s="27">
        <v>16</v>
      </c>
      <c r="B25">
        <v>0</v>
      </c>
      <c r="C25">
        <v>0</v>
      </c>
      <c r="D25">
        <v>0</v>
      </c>
      <c r="E25" t="e">
        <f t="shared" si="0"/>
        <v>#NUM!</v>
      </c>
      <c r="F25" t="e">
        <f t="shared" si="1"/>
        <v>#NUM!</v>
      </c>
    </row>
    <row r="26" spans="1:6">
      <c r="A26" s="27">
        <v>17</v>
      </c>
      <c r="B26">
        <v>0</v>
      </c>
      <c r="C26">
        <v>1</v>
      </c>
      <c r="D26">
        <v>0</v>
      </c>
      <c r="E26" t="e">
        <f t="shared" si="0"/>
        <v>#NUM!</v>
      </c>
      <c r="F26" t="e">
        <f t="shared" si="1"/>
        <v>#NUM!</v>
      </c>
    </row>
    <row r="27" spans="1:6">
      <c r="A27" s="27">
        <v>18</v>
      </c>
      <c r="B27">
        <v>0</v>
      </c>
      <c r="C27">
        <v>0</v>
      </c>
      <c r="D27">
        <v>0</v>
      </c>
      <c r="E27" t="e">
        <f t="shared" si="0"/>
        <v>#NUM!</v>
      </c>
      <c r="F27" t="e">
        <f t="shared" si="1"/>
        <v>#NUM!</v>
      </c>
    </row>
    <row r="28" spans="1:6">
      <c r="A28" s="27">
        <v>19</v>
      </c>
      <c r="B28">
        <v>0</v>
      </c>
      <c r="C28">
        <v>0</v>
      </c>
      <c r="D28">
        <v>0</v>
      </c>
      <c r="E28" t="e">
        <f t="shared" si="0"/>
        <v>#NUM!</v>
      </c>
      <c r="F28" t="e">
        <f t="shared" si="1"/>
        <v>#NUM!</v>
      </c>
    </row>
    <row r="29" spans="1:6">
      <c r="A29" s="27">
        <v>20</v>
      </c>
      <c r="B29">
        <v>0</v>
      </c>
      <c r="C29">
        <v>0</v>
      </c>
      <c r="D29">
        <v>0</v>
      </c>
      <c r="E29" t="e">
        <f t="shared" si="0"/>
        <v>#NUM!</v>
      </c>
      <c r="F29" t="e">
        <f t="shared" si="1"/>
        <v>#NUM!</v>
      </c>
    </row>
    <row r="30" spans="1:6">
      <c r="A30" s="27">
        <v>21</v>
      </c>
      <c r="B30">
        <v>0</v>
      </c>
      <c r="C30">
        <v>1</v>
      </c>
      <c r="D30">
        <v>0</v>
      </c>
      <c r="E30" t="e">
        <f t="shared" si="0"/>
        <v>#NUM!</v>
      </c>
      <c r="F30" t="e">
        <f t="shared" si="1"/>
        <v>#NUM!</v>
      </c>
    </row>
    <row r="31" spans="1:6">
      <c r="A31" s="27">
        <v>22</v>
      </c>
      <c r="B31">
        <v>0</v>
      </c>
      <c r="C31">
        <v>1</v>
      </c>
      <c r="D31">
        <v>0</v>
      </c>
      <c r="E31" t="e">
        <f t="shared" si="0"/>
        <v>#NUM!</v>
      </c>
      <c r="F31" t="e">
        <f t="shared" si="1"/>
        <v>#NUM!</v>
      </c>
    </row>
    <row r="32" spans="1:6">
      <c r="A32" s="27">
        <v>23</v>
      </c>
      <c r="B32">
        <v>0</v>
      </c>
      <c r="C32">
        <v>0</v>
      </c>
      <c r="D32">
        <v>0</v>
      </c>
      <c r="E32" t="e">
        <f t="shared" si="0"/>
        <v>#NUM!</v>
      </c>
      <c r="F32" t="e">
        <f t="shared" si="1"/>
        <v>#NUM!</v>
      </c>
    </row>
    <row r="33" spans="1:6">
      <c r="A33" s="27">
        <v>24</v>
      </c>
      <c r="B33">
        <v>0</v>
      </c>
      <c r="C33">
        <v>0</v>
      </c>
      <c r="D33">
        <v>0</v>
      </c>
      <c r="E33" t="e">
        <f t="shared" si="0"/>
        <v>#NUM!</v>
      </c>
      <c r="F33" t="e">
        <f t="shared" si="1"/>
        <v>#NUM!</v>
      </c>
    </row>
    <row r="34" spans="1:6">
      <c r="A34" s="27">
        <v>25</v>
      </c>
      <c r="B34">
        <v>0</v>
      </c>
      <c r="C34">
        <v>0</v>
      </c>
      <c r="D34">
        <v>0</v>
      </c>
      <c r="E34" t="e">
        <f t="shared" si="0"/>
        <v>#NUM!</v>
      </c>
      <c r="F34" t="e">
        <f t="shared" si="1"/>
        <v>#NUM!</v>
      </c>
    </row>
    <row r="35" spans="1:6">
      <c r="A35" s="27">
        <v>26</v>
      </c>
      <c r="B35">
        <v>0</v>
      </c>
      <c r="C35">
        <v>1</v>
      </c>
      <c r="D35">
        <v>1</v>
      </c>
      <c r="E35" t="e">
        <f t="shared" si="0"/>
        <v>#NUM!</v>
      </c>
      <c r="F35" t="e">
        <f t="shared" si="1"/>
        <v>#NUM!</v>
      </c>
    </row>
    <row r="36" spans="1:6">
      <c r="A36" s="27">
        <v>27</v>
      </c>
      <c r="B36">
        <v>0</v>
      </c>
      <c r="C36">
        <v>1</v>
      </c>
      <c r="D36">
        <v>1</v>
      </c>
      <c r="E36" t="e">
        <f t="shared" si="0"/>
        <v>#NUM!</v>
      </c>
      <c r="F36" t="e">
        <f t="shared" si="1"/>
        <v>#NUM!</v>
      </c>
    </row>
    <row r="37" spans="1:6">
      <c r="A37" s="27">
        <v>28</v>
      </c>
      <c r="B37">
        <v>1</v>
      </c>
      <c r="C37">
        <v>0</v>
      </c>
      <c r="D37">
        <v>0</v>
      </c>
      <c r="E37" t="e">
        <f t="shared" si="0"/>
        <v>#NUM!</v>
      </c>
      <c r="F37" t="e">
        <f t="shared" si="1"/>
        <v>#NUM!</v>
      </c>
    </row>
    <row r="38" spans="1:6">
      <c r="A38" s="27">
        <v>29</v>
      </c>
      <c r="B38">
        <v>0</v>
      </c>
      <c r="C38">
        <v>0</v>
      </c>
      <c r="D38">
        <v>0</v>
      </c>
      <c r="E38" t="e">
        <f t="shared" si="0"/>
        <v>#NUM!</v>
      </c>
      <c r="F38" t="e">
        <f t="shared" si="1"/>
        <v>#NUM!</v>
      </c>
    </row>
    <row r="39" spans="1:6">
      <c r="A39" s="27">
        <v>30</v>
      </c>
      <c r="B39">
        <v>0</v>
      </c>
      <c r="C39">
        <v>0</v>
      </c>
      <c r="D39">
        <v>0</v>
      </c>
      <c r="E39" t="e">
        <f t="shared" si="0"/>
        <v>#NUM!</v>
      </c>
      <c r="F39" t="e">
        <f t="shared" si="1"/>
        <v>#NUM!</v>
      </c>
    </row>
    <row r="40" spans="1:6">
      <c r="A40" s="27">
        <v>31</v>
      </c>
      <c r="B40">
        <v>0</v>
      </c>
      <c r="C40">
        <v>0</v>
      </c>
      <c r="D40">
        <v>0</v>
      </c>
      <c r="E40" t="e">
        <f t="shared" si="0"/>
        <v>#NUM!</v>
      </c>
      <c r="F40" t="e">
        <f t="shared" si="1"/>
        <v>#NUM!</v>
      </c>
    </row>
    <row r="41" spans="1:6">
      <c r="A41" s="27">
        <v>32</v>
      </c>
      <c r="B41">
        <v>1</v>
      </c>
      <c r="C41">
        <v>0</v>
      </c>
      <c r="D41">
        <v>1</v>
      </c>
      <c r="E41" t="e">
        <f t="shared" si="0"/>
        <v>#NUM!</v>
      </c>
      <c r="F41" t="e">
        <f t="shared" si="1"/>
        <v>#NUM!</v>
      </c>
    </row>
    <row r="42" spans="1:6">
      <c r="A42" s="27">
        <v>33</v>
      </c>
      <c r="B42">
        <v>0</v>
      </c>
      <c r="C42">
        <v>0</v>
      </c>
      <c r="D42">
        <v>1</v>
      </c>
      <c r="E42" t="e">
        <f t="shared" ref="E42:E73" si="2">$C$3^B42*(1-$C$3)^(1-B42)*$C$4^C42*(1-$C$4)^(1-C42)*$C$5^D42*(1-$C$5)^(1-D42)</f>
        <v>#NUM!</v>
      </c>
      <c r="F42" t="e">
        <f t="shared" si="1"/>
        <v>#NUM!</v>
      </c>
    </row>
    <row r="43" spans="1:6">
      <c r="A43" s="27">
        <v>34</v>
      </c>
      <c r="B43">
        <v>0</v>
      </c>
      <c r="C43">
        <v>0</v>
      </c>
      <c r="D43">
        <v>0</v>
      </c>
      <c r="E43" t="e">
        <f t="shared" si="2"/>
        <v>#NUM!</v>
      </c>
      <c r="F43" t="e">
        <f t="shared" si="1"/>
        <v>#NUM!</v>
      </c>
    </row>
    <row r="44" spans="1:6">
      <c r="A44" s="27">
        <v>35</v>
      </c>
      <c r="B44">
        <v>0</v>
      </c>
      <c r="C44">
        <v>0</v>
      </c>
      <c r="D44">
        <v>0</v>
      </c>
      <c r="E44" t="e">
        <f t="shared" si="2"/>
        <v>#NUM!</v>
      </c>
      <c r="F44" t="e">
        <f t="shared" si="1"/>
        <v>#NUM!</v>
      </c>
    </row>
    <row r="45" spans="1:6">
      <c r="A45" s="27">
        <v>36</v>
      </c>
      <c r="B45">
        <v>0</v>
      </c>
      <c r="C45">
        <v>0</v>
      </c>
      <c r="D45">
        <v>1</v>
      </c>
      <c r="E45" t="e">
        <f t="shared" si="2"/>
        <v>#NUM!</v>
      </c>
      <c r="F45" t="e">
        <f t="shared" si="1"/>
        <v>#NUM!</v>
      </c>
    </row>
    <row r="46" spans="1:6">
      <c r="A46" s="27">
        <v>37</v>
      </c>
      <c r="B46">
        <v>0</v>
      </c>
      <c r="C46">
        <v>0</v>
      </c>
      <c r="D46">
        <v>0</v>
      </c>
      <c r="E46" t="e">
        <f t="shared" si="2"/>
        <v>#NUM!</v>
      </c>
      <c r="F46" t="e">
        <f t="shared" si="1"/>
        <v>#NUM!</v>
      </c>
    </row>
    <row r="47" spans="1:6">
      <c r="A47" s="27">
        <v>38</v>
      </c>
      <c r="B47">
        <v>0</v>
      </c>
      <c r="C47">
        <v>0</v>
      </c>
      <c r="D47">
        <v>0</v>
      </c>
      <c r="E47" t="e">
        <f t="shared" si="2"/>
        <v>#NUM!</v>
      </c>
      <c r="F47" t="e">
        <f t="shared" si="1"/>
        <v>#NUM!</v>
      </c>
    </row>
    <row r="48" spans="1:6">
      <c r="A48" s="27">
        <v>39</v>
      </c>
      <c r="B48">
        <v>0</v>
      </c>
      <c r="C48">
        <v>0</v>
      </c>
      <c r="D48">
        <v>0</v>
      </c>
      <c r="E48" t="e">
        <f t="shared" si="2"/>
        <v>#NUM!</v>
      </c>
      <c r="F48" t="e">
        <f t="shared" si="1"/>
        <v>#NUM!</v>
      </c>
    </row>
    <row r="49" spans="1:6">
      <c r="A49" s="27">
        <v>40</v>
      </c>
      <c r="B49">
        <v>0</v>
      </c>
      <c r="C49">
        <v>0</v>
      </c>
      <c r="D49">
        <v>0</v>
      </c>
      <c r="E49" t="e">
        <f t="shared" si="2"/>
        <v>#NUM!</v>
      </c>
      <c r="F49" t="e">
        <f t="shared" si="1"/>
        <v>#NUM!</v>
      </c>
    </row>
    <row r="50" spans="1:6">
      <c r="A50" s="27">
        <v>41</v>
      </c>
      <c r="B50">
        <v>0</v>
      </c>
      <c r="C50">
        <v>0</v>
      </c>
      <c r="D50">
        <v>0</v>
      </c>
      <c r="E50" t="e">
        <f t="shared" si="2"/>
        <v>#NUM!</v>
      </c>
      <c r="F50" t="e">
        <f t="shared" si="1"/>
        <v>#NUM!</v>
      </c>
    </row>
    <row r="51" spans="1:6">
      <c r="A51" s="27">
        <v>42</v>
      </c>
      <c r="B51">
        <v>0</v>
      </c>
      <c r="C51">
        <v>0</v>
      </c>
      <c r="D51">
        <v>0</v>
      </c>
      <c r="E51" t="e">
        <f t="shared" si="2"/>
        <v>#NUM!</v>
      </c>
      <c r="F51" t="e">
        <f t="shared" si="1"/>
        <v>#NUM!</v>
      </c>
    </row>
    <row r="52" spans="1:6">
      <c r="A52" s="27">
        <v>43</v>
      </c>
      <c r="B52">
        <v>0</v>
      </c>
      <c r="C52">
        <v>0</v>
      </c>
      <c r="D52">
        <v>0</v>
      </c>
      <c r="E52" t="e">
        <f t="shared" si="2"/>
        <v>#NUM!</v>
      </c>
      <c r="F52" t="e">
        <f t="shared" si="1"/>
        <v>#NUM!</v>
      </c>
    </row>
    <row r="53" spans="1:6">
      <c r="A53" s="27">
        <v>44</v>
      </c>
      <c r="B53">
        <v>0</v>
      </c>
      <c r="C53">
        <v>0</v>
      </c>
      <c r="D53">
        <v>0</v>
      </c>
      <c r="E53" t="e">
        <f t="shared" si="2"/>
        <v>#NUM!</v>
      </c>
      <c r="F53" t="e">
        <f t="shared" si="1"/>
        <v>#NUM!</v>
      </c>
    </row>
    <row r="54" spans="1:6">
      <c r="A54" s="27">
        <v>45</v>
      </c>
      <c r="B54">
        <v>1</v>
      </c>
      <c r="C54">
        <v>0</v>
      </c>
      <c r="D54">
        <v>0</v>
      </c>
      <c r="E54" t="e">
        <f t="shared" si="2"/>
        <v>#NUM!</v>
      </c>
      <c r="F54" t="e">
        <f t="shared" si="1"/>
        <v>#NUM!</v>
      </c>
    </row>
    <row r="55" spans="1:6">
      <c r="A55" s="27">
        <v>46</v>
      </c>
      <c r="B55">
        <v>1</v>
      </c>
      <c r="C55">
        <v>0</v>
      </c>
      <c r="D55">
        <v>1</v>
      </c>
      <c r="E55" t="e">
        <f t="shared" si="2"/>
        <v>#NUM!</v>
      </c>
      <c r="F55" t="e">
        <f t="shared" si="1"/>
        <v>#NUM!</v>
      </c>
    </row>
    <row r="56" spans="1:6">
      <c r="A56" s="27">
        <v>47</v>
      </c>
      <c r="B56">
        <v>1</v>
      </c>
      <c r="C56">
        <v>0</v>
      </c>
      <c r="D56">
        <v>0</v>
      </c>
      <c r="E56" t="e">
        <f t="shared" si="2"/>
        <v>#NUM!</v>
      </c>
      <c r="F56" t="e">
        <f t="shared" si="1"/>
        <v>#NUM!</v>
      </c>
    </row>
    <row r="57" spans="1:6">
      <c r="A57" s="27">
        <v>48</v>
      </c>
      <c r="B57">
        <v>0</v>
      </c>
      <c r="C57">
        <v>0</v>
      </c>
      <c r="D57">
        <v>1</v>
      </c>
      <c r="E57" t="e">
        <f t="shared" si="2"/>
        <v>#NUM!</v>
      </c>
      <c r="F57" t="e">
        <f t="shared" si="1"/>
        <v>#NUM!</v>
      </c>
    </row>
    <row r="58" spans="1:6">
      <c r="A58" s="27">
        <v>49</v>
      </c>
      <c r="B58">
        <v>0</v>
      </c>
      <c r="C58">
        <v>0</v>
      </c>
      <c r="D58">
        <v>1</v>
      </c>
      <c r="E58" t="e">
        <f t="shared" si="2"/>
        <v>#NUM!</v>
      </c>
      <c r="F58" t="e">
        <f t="shared" si="1"/>
        <v>#NUM!</v>
      </c>
    </row>
    <row r="59" spans="1:6">
      <c r="A59" s="27">
        <v>50</v>
      </c>
      <c r="B59">
        <v>0</v>
      </c>
      <c r="C59">
        <v>1</v>
      </c>
      <c r="D59">
        <v>0</v>
      </c>
      <c r="E59" t="e">
        <f t="shared" si="2"/>
        <v>#NUM!</v>
      </c>
      <c r="F59" t="e">
        <f t="shared" si="1"/>
        <v>#NUM!</v>
      </c>
    </row>
    <row r="60" spans="1:6">
      <c r="F60" t="e">
        <f>SUM(F10:F59)</f>
        <v>#NUM!</v>
      </c>
    </row>
  </sheetData>
  <mergeCells count="3">
    <mergeCell ref="B8:D8"/>
    <mergeCell ref="E1:I1"/>
    <mergeCell ref="B1:C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Binomial Likelihood</vt:lpstr>
      <vt:lpstr>Binomial w Link</vt:lpstr>
      <vt:lpstr>Multinomial</vt:lpstr>
    </vt:vector>
  </TitlesOfParts>
  <Company>ALCFWRU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Grand</dc:creator>
  <cp:lastModifiedBy>Todd D. Steury</cp:lastModifiedBy>
  <dcterms:created xsi:type="dcterms:W3CDTF">1999-10-11T01:00:32Z</dcterms:created>
  <dcterms:modified xsi:type="dcterms:W3CDTF">2010-10-06T21:37:24Z</dcterms:modified>
</cp:coreProperties>
</file>